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2585"/>
  </bookViews>
  <sheets>
    <sheet name="КС" sheetId="1" r:id="rId1"/>
  </sheets>
  <externalReferences>
    <externalReference r:id="rId2"/>
    <externalReference r:id="rId3"/>
  </externalReferences>
  <definedNames>
    <definedName name="_xlnm._FilterDatabase" localSheetId="0" hidden="1">КС!$A$10:$DO$391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>#REF!</definedName>
    <definedName name="блок" localSheetId="0">'[2]1D_Gorin'!#REF!</definedName>
    <definedName name="блок">'[2]1D_Gorin'!#REF!</definedName>
    <definedName name="_xlnm.Print_Titles" localSheetId="0">КС!$A:$G,КС!$4:$7</definedName>
    <definedName name="ч">'[2]1D_Gorin'!#REF!</definedName>
    <definedName name="ы">'[2]1D_Gorin'!#REF!</definedName>
  </definedNames>
  <calcPr calcId="145621"/>
</workbook>
</file>

<file path=xl/calcChain.xml><?xml version="1.0" encoding="utf-8"?>
<calcChain xmlns="http://schemas.openxmlformats.org/spreadsheetml/2006/main">
  <c r="DJ391" i="1" l="1"/>
  <c r="DN390" i="1"/>
  <c r="DN389" i="1" s="1"/>
  <c r="DM390" i="1"/>
  <c r="DM389" i="1" s="1"/>
  <c r="DK390" i="1"/>
  <c r="DK389" i="1" s="1"/>
  <c r="DI390" i="1"/>
  <c r="DI389" i="1" s="1"/>
  <c r="DG390" i="1"/>
  <c r="DG389" i="1" s="1"/>
  <c r="DE390" i="1"/>
  <c r="DC390" i="1"/>
  <c r="DC389" i="1" s="1"/>
  <c r="DA390" i="1"/>
  <c r="CY390" i="1"/>
  <c r="CY389" i="1" s="1"/>
  <c r="CW390" i="1"/>
  <c r="CW389" i="1" s="1"/>
  <c r="CU390" i="1"/>
  <c r="CU389" i="1" s="1"/>
  <c r="CS390" i="1"/>
  <c r="CS389" i="1" s="1"/>
  <c r="CQ390" i="1"/>
  <c r="CQ389" i="1" s="1"/>
  <c r="CO390" i="1"/>
  <c r="CO389" i="1" s="1"/>
  <c r="CM390" i="1"/>
  <c r="CM389" i="1" s="1"/>
  <c r="CK390" i="1"/>
  <c r="CK389" i="1" s="1"/>
  <c r="CI390" i="1"/>
  <c r="CI389" i="1" s="1"/>
  <c r="CG390" i="1"/>
  <c r="CG389" i="1" s="1"/>
  <c r="CE390" i="1"/>
  <c r="CE389" i="1" s="1"/>
  <c r="CC390" i="1"/>
  <c r="CC389" i="1" s="1"/>
  <c r="CA390" i="1"/>
  <c r="CA389" i="1" s="1"/>
  <c r="BY390" i="1"/>
  <c r="BY389" i="1" s="1"/>
  <c r="BW390" i="1"/>
  <c r="BW389" i="1" s="1"/>
  <c r="BU390" i="1"/>
  <c r="BS390" i="1"/>
  <c r="BS389" i="1" s="1"/>
  <c r="BQ390" i="1"/>
  <c r="BQ389" i="1" s="1"/>
  <c r="BO390" i="1"/>
  <c r="BO389" i="1" s="1"/>
  <c r="BM390" i="1"/>
  <c r="BM389" i="1" s="1"/>
  <c r="BK390" i="1"/>
  <c r="BK389" i="1" s="1"/>
  <c r="BI390" i="1"/>
  <c r="BI389" i="1" s="1"/>
  <c r="BG390" i="1"/>
  <c r="BE390" i="1"/>
  <c r="BE389" i="1" s="1"/>
  <c r="BC390" i="1"/>
  <c r="BA390" i="1"/>
  <c r="BA389" i="1" s="1"/>
  <c r="AY390" i="1"/>
  <c r="AW390" i="1"/>
  <c r="AU390" i="1"/>
  <c r="AU389" i="1" s="1"/>
  <c r="AS390" i="1"/>
  <c r="AS389" i="1" s="1"/>
  <c r="AQ390" i="1"/>
  <c r="AQ389" i="1" s="1"/>
  <c r="AO390" i="1"/>
  <c r="AM390" i="1"/>
  <c r="AM389" i="1" s="1"/>
  <c r="AK390" i="1"/>
  <c r="AK389" i="1" s="1"/>
  <c r="AI390" i="1"/>
  <c r="AI389" i="1" s="1"/>
  <c r="AG390" i="1"/>
  <c r="AG389" i="1" s="1"/>
  <c r="AE390" i="1"/>
  <c r="AE389" i="1" s="1"/>
  <c r="AC390" i="1"/>
  <c r="AC389" i="1" s="1"/>
  <c r="AA390" i="1"/>
  <c r="Y390" i="1"/>
  <c r="W390" i="1"/>
  <c r="W389" i="1" s="1"/>
  <c r="U390" i="1"/>
  <c r="U389" i="1" s="1"/>
  <c r="S390" i="1"/>
  <c r="S389" i="1" s="1"/>
  <c r="Q390" i="1"/>
  <c r="O390" i="1"/>
  <c r="O389" i="1" s="1"/>
  <c r="DL389" i="1"/>
  <c r="DH389" i="1"/>
  <c r="DF389" i="1"/>
  <c r="DE389" i="1"/>
  <c r="DD389" i="1"/>
  <c r="DB389" i="1"/>
  <c r="DA389" i="1"/>
  <c r="CZ389" i="1"/>
  <c r="CX389" i="1"/>
  <c r="CV389" i="1"/>
  <c r="CT389" i="1"/>
  <c r="CR389" i="1"/>
  <c r="CP389" i="1"/>
  <c r="CN389" i="1"/>
  <c r="CL389" i="1"/>
  <c r="CJ389" i="1"/>
  <c r="CH389" i="1"/>
  <c r="CF389" i="1"/>
  <c r="CD389" i="1"/>
  <c r="CB389" i="1"/>
  <c r="BZ389" i="1"/>
  <c r="BX389" i="1"/>
  <c r="BV389" i="1"/>
  <c r="BU389" i="1"/>
  <c r="BT389" i="1"/>
  <c r="BR389" i="1"/>
  <c r="BP389" i="1"/>
  <c r="BN389" i="1"/>
  <c r="BL389" i="1"/>
  <c r="BJ389" i="1"/>
  <c r="BH389" i="1"/>
  <c r="BG389" i="1"/>
  <c r="BF389" i="1"/>
  <c r="BD389" i="1"/>
  <c r="BC389" i="1"/>
  <c r="AZ389" i="1"/>
  <c r="AY389" i="1"/>
  <c r="AX389" i="1"/>
  <c r="AW389" i="1"/>
  <c r="AV389" i="1"/>
  <c r="AT389" i="1"/>
  <c r="AR389" i="1"/>
  <c r="AO389" i="1"/>
  <c r="AN389" i="1"/>
  <c r="AL389" i="1"/>
  <c r="AJ389" i="1"/>
  <c r="AH389" i="1"/>
  <c r="AF389" i="1"/>
  <c r="AD389" i="1"/>
  <c r="AB389" i="1"/>
  <c r="AA389" i="1"/>
  <c r="Z389" i="1"/>
  <c r="Y389" i="1"/>
  <c r="X389" i="1"/>
  <c r="V389" i="1"/>
  <c r="T389" i="1"/>
  <c r="R389" i="1"/>
  <c r="Q389" i="1"/>
  <c r="P389" i="1"/>
  <c r="N389" i="1"/>
  <c r="DN388" i="1"/>
  <c r="DM388" i="1"/>
  <c r="DK388" i="1"/>
  <c r="DI388" i="1"/>
  <c r="DG388" i="1"/>
  <c r="DE388" i="1"/>
  <c r="DC388" i="1"/>
  <c r="DA388" i="1"/>
  <c r="CY388" i="1"/>
  <c r="CW388" i="1"/>
  <c r="CU388" i="1"/>
  <c r="CS388" i="1"/>
  <c r="CQ388" i="1"/>
  <c r="CO388" i="1"/>
  <c r="CM388" i="1"/>
  <c r="CK388" i="1"/>
  <c r="CI388" i="1"/>
  <c r="CG388" i="1"/>
  <c r="CE388" i="1"/>
  <c r="CC388" i="1"/>
  <c r="CA388" i="1"/>
  <c r="BY388" i="1"/>
  <c r="BW388" i="1"/>
  <c r="BU388" i="1"/>
  <c r="BS388" i="1"/>
  <c r="BQ388" i="1"/>
  <c r="BO388" i="1"/>
  <c r="BM388" i="1"/>
  <c r="BK388" i="1"/>
  <c r="BI388" i="1"/>
  <c r="BG388" i="1"/>
  <c r="BE388" i="1"/>
  <c r="BC388" i="1"/>
  <c r="BA388" i="1"/>
  <c r="AY388" i="1"/>
  <c r="AW388" i="1"/>
  <c r="AU388" i="1"/>
  <c r="AS388" i="1"/>
  <c r="AQ388" i="1"/>
  <c r="AO388" i="1"/>
  <c r="AM388" i="1"/>
  <c r="AK388" i="1"/>
  <c r="AI388" i="1"/>
  <c r="AG388" i="1"/>
  <c r="AE388" i="1"/>
  <c r="AC388" i="1"/>
  <c r="AA388" i="1"/>
  <c r="Y388" i="1"/>
  <c r="W388" i="1"/>
  <c r="U388" i="1"/>
  <c r="S388" i="1"/>
  <c r="Q388" i="1"/>
  <c r="O388" i="1"/>
  <c r="DN387" i="1"/>
  <c r="DM387" i="1"/>
  <c r="DK387" i="1"/>
  <c r="DI387" i="1"/>
  <c r="DG387" i="1"/>
  <c r="DE387" i="1"/>
  <c r="DC387" i="1"/>
  <c r="DA387" i="1"/>
  <c r="CY387" i="1"/>
  <c r="CW387" i="1"/>
  <c r="CU387" i="1"/>
  <c r="CS387" i="1"/>
  <c r="CQ387" i="1"/>
  <c r="CO387" i="1"/>
  <c r="CM387" i="1"/>
  <c r="CK387" i="1"/>
  <c r="CI387" i="1"/>
  <c r="CG387" i="1"/>
  <c r="CE387" i="1"/>
  <c r="CC387" i="1"/>
  <c r="CA387" i="1"/>
  <c r="BY387" i="1"/>
  <c r="BW387" i="1"/>
  <c r="BU387" i="1"/>
  <c r="BS387" i="1"/>
  <c r="BQ387" i="1"/>
  <c r="BO387" i="1"/>
  <c r="BM387" i="1"/>
  <c r="BK387" i="1"/>
  <c r="BI387" i="1"/>
  <c r="BG387" i="1"/>
  <c r="BE387" i="1"/>
  <c r="BC387" i="1"/>
  <c r="BA387" i="1"/>
  <c r="AY387" i="1"/>
  <c r="AW387" i="1"/>
  <c r="AU387" i="1"/>
  <c r="AS387" i="1"/>
  <c r="AQ387" i="1"/>
  <c r="AO387" i="1"/>
  <c r="AM387" i="1"/>
  <c r="AK387" i="1"/>
  <c r="AI387" i="1"/>
  <c r="AG387" i="1"/>
  <c r="AE387" i="1"/>
  <c r="AC387" i="1"/>
  <c r="AA387" i="1"/>
  <c r="Y387" i="1"/>
  <c r="W387" i="1"/>
  <c r="U387" i="1"/>
  <c r="S387" i="1"/>
  <c r="Q387" i="1"/>
  <c r="O387" i="1"/>
  <c r="DO387" i="1" s="1"/>
  <c r="DN386" i="1"/>
  <c r="DM386" i="1"/>
  <c r="DK386" i="1"/>
  <c r="DI386" i="1"/>
  <c r="DG386" i="1"/>
  <c r="DE386" i="1"/>
  <c r="DC386" i="1"/>
  <c r="DA386" i="1"/>
  <c r="CY386" i="1"/>
  <c r="CW386" i="1"/>
  <c r="CU386" i="1"/>
  <c r="CS386" i="1"/>
  <c r="CQ386" i="1"/>
  <c r="CO386" i="1"/>
  <c r="CM386" i="1"/>
  <c r="CK386" i="1"/>
  <c r="CI386" i="1"/>
  <c r="CG386" i="1"/>
  <c r="CE386" i="1"/>
  <c r="CC386" i="1"/>
  <c r="CA386" i="1"/>
  <c r="BY386" i="1"/>
  <c r="BW386" i="1"/>
  <c r="BU386" i="1"/>
  <c r="BS386" i="1"/>
  <c r="BQ386" i="1"/>
  <c r="BO386" i="1"/>
  <c r="BM386" i="1"/>
  <c r="BK386" i="1"/>
  <c r="BI386" i="1"/>
  <c r="BG386" i="1"/>
  <c r="BE386" i="1"/>
  <c r="BC386" i="1"/>
  <c r="BA386" i="1"/>
  <c r="AY386" i="1"/>
  <c r="AW386" i="1"/>
  <c r="AU386" i="1"/>
  <c r="AS386" i="1"/>
  <c r="AQ386" i="1"/>
  <c r="AO386" i="1"/>
  <c r="AM386" i="1"/>
  <c r="AK386" i="1"/>
  <c r="AI386" i="1"/>
  <c r="AG386" i="1"/>
  <c r="AE386" i="1"/>
  <c r="AC386" i="1"/>
  <c r="AA386" i="1"/>
  <c r="Y386" i="1"/>
  <c r="W386" i="1"/>
  <c r="U386" i="1"/>
  <c r="S386" i="1"/>
  <c r="Q386" i="1"/>
  <c r="O386" i="1"/>
  <c r="DN385" i="1"/>
  <c r="DM385" i="1"/>
  <c r="DK385" i="1"/>
  <c r="DI385" i="1"/>
  <c r="DG385" i="1"/>
  <c r="DE385" i="1"/>
  <c r="DC385" i="1"/>
  <c r="DA385" i="1"/>
  <c r="CY385" i="1"/>
  <c r="CW385" i="1"/>
  <c r="CU385" i="1"/>
  <c r="CS385" i="1"/>
  <c r="CQ385" i="1"/>
  <c r="CO385" i="1"/>
  <c r="CM385" i="1"/>
  <c r="CK385" i="1"/>
  <c r="CI385" i="1"/>
  <c r="CG385" i="1"/>
  <c r="CE385" i="1"/>
  <c r="CC385" i="1"/>
  <c r="CA385" i="1"/>
  <c r="BY385" i="1"/>
  <c r="BW385" i="1"/>
  <c r="BU385" i="1"/>
  <c r="BS385" i="1"/>
  <c r="BQ385" i="1"/>
  <c r="BO385" i="1"/>
  <c r="BM385" i="1"/>
  <c r="BK385" i="1"/>
  <c r="BI385" i="1"/>
  <c r="BG385" i="1"/>
  <c r="BE385" i="1"/>
  <c r="BC385" i="1"/>
  <c r="BA385" i="1"/>
  <c r="AY385" i="1"/>
  <c r="AW385" i="1"/>
  <c r="AU385" i="1"/>
  <c r="AS385" i="1"/>
  <c r="AQ385" i="1"/>
  <c r="AO385" i="1"/>
  <c r="AM385" i="1"/>
  <c r="AK385" i="1"/>
  <c r="AI385" i="1"/>
  <c r="AG385" i="1"/>
  <c r="AE385" i="1"/>
  <c r="AC385" i="1"/>
  <c r="AA385" i="1"/>
  <c r="Y385" i="1"/>
  <c r="W385" i="1"/>
  <c r="U385" i="1"/>
  <c r="S385" i="1"/>
  <c r="Q385" i="1"/>
  <c r="O385" i="1"/>
  <c r="DN384" i="1"/>
  <c r="DM384" i="1"/>
  <c r="DK384" i="1"/>
  <c r="DI384" i="1"/>
  <c r="DG384" i="1"/>
  <c r="DE384" i="1"/>
  <c r="DC384" i="1"/>
  <c r="DA384" i="1"/>
  <c r="CY384" i="1"/>
  <c r="CW384" i="1"/>
  <c r="CU384" i="1"/>
  <c r="CS384" i="1"/>
  <c r="CQ384" i="1"/>
  <c r="CO384" i="1"/>
  <c r="CM384" i="1"/>
  <c r="CK384" i="1"/>
  <c r="CI384" i="1"/>
  <c r="CG384" i="1"/>
  <c r="CE384" i="1"/>
  <c r="CC384" i="1"/>
  <c r="CA384" i="1"/>
  <c r="BY384" i="1"/>
  <c r="BW384" i="1"/>
  <c r="BU384" i="1"/>
  <c r="BS384" i="1"/>
  <c r="BQ384" i="1"/>
  <c r="BO384" i="1"/>
  <c r="BM384" i="1"/>
  <c r="BK384" i="1"/>
  <c r="BI384" i="1"/>
  <c r="BG384" i="1"/>
  <c r="BE384" i="1"/>
  <c r="BC384" i="1"/>
  <c r="BA384" i="1"/>
  <c r="AY384" i="1"/>
  <c r="AW384" i="1"/>
  <c r="AU384" i="1"/>
  <c r="AS384" i="1"/>
  <c r="AQ384" i="1"/>
  <c r="AO384" i="1"/>
  <c r="AM384" i="1"/>
  <c r="AK384" i="1"/>
  <c r="AI384" i="1"/>
  <c r="AG384" i="1"/>
  <c r="AE384" i="1"/>
  <c r="AC384" i="1"/>
  <c r="AA384" i="1"/>
  <c r="Y384" i="1"/>
  <c r="W384" i="1"/>
  <c r="U384" i="1"/>
  <c r="S384" i="1"/>
  <c r="Q384" i="1"/>
  <c r="O384" i="1"/>
  <c r="DN383" i="1"/>
  <c r="DA383" i="1"/>
  <c r="U383" i="1"/>
  <c r="DN382" i="1"/>
  <c r="DE382" i="1"/>
  <c r="DA382" i="1"/>
  <c r="U382" i="1"/>
  <c r="DN381" i="1"/>
  <c r="DE381" i="1"/>
  <c r="DA381" i="1"/>
  <c r="U381" i="1"/>
  <c r="DN380" i="1"/>
  <c r="DE380" i="1"/>
  <c r="DA380" i="1"/>
  <c r="U380" i="1"/>
  <c r="DN379" i="1"/>
  <c r="DM379" i="1"/>
  <c r="DK379" i="1"/>
  <c r="DI379" i="1"/>
  <c r="DG379" i="1"/>
  <c r="DE379" i="1"/>
  <c r="DC379" i="1"/>
  <c r="DA379" i="1"/>
  <c r="CY379" i="1"/>
  <c r="CW379" i="1"/>
  <c r="CU379" i="1"/>
  <c r="CS379" i="1"/>
  <c r="CQ379" i="1"/>
  <c r="CO379" i="1"/>
  <c r="CM379" i="1"/>
  <c r="CK379" i="1"/>
  <c r="CI379" i="1"/>
  <c r="CG379" i="1"/>
  <c r="CE379" i="1"/>
  <c r="CC379" i="1"/>
  <c r="CA379" i="1"/>
  <c r="BY379" i="1"/>
  <c r="BW379" i="1"/>
  <c r="BU379" i="1"/>
  <c r="BS379" i="1"/>
  <c r="BQ379" i="1"/>
  <c r="BO379" i="1"/>
  <c r="BM379" i="1"/>
  <c r="BK379" i="1"/>
  <c r="BI379" i="1"/>
  <c r="BG379" i="1"/>
  <c r="BE379" i="1"/>
  <c r="BC379" i="1"/>
  <c r="BA379" i="1"/>
  <c r="AY379" i="1"/>
  <c r="AW379" i="1"/>
  <c r="AU379" i="1"/>
  <c r="AS379" i="1"/>
  <c r="AQ379" i="1"/>
  <c r="AO379" i="1"/>
  <c r="AM379" i="1"/>
  <c r="AK379" i="1"/>
  <c r="AI379" i="1"/>
  <c r="AG379" i="1"/>
  <c r="AE379" i="1"/>
  <c r="AC379" i="1"/>
  <c r="AA379" i="1"/>
  <c r="Y379" i="1"/>
  <c r="W379" i="1"/>
  <c r="U379" i="1"/>
  <c r="S379" i="1"/>
  <c r="Q379" i="1"/>
  <c r="O379" i="1"/>
  <c r="DN378" i="1"/>
  <c r="DM378" i="1"/>
  <c r="DK378" i="1"/>
  <c r="DI378" i="1"/>
  <c r="DG378" i="1"/>
  <c r="DE378" i="1"/>
  <c r="DC378" i="1"/>
  <c r="DA378" i="1"/>
  <c r="CY378" i="1"/>
  <c r="CW378" i="1"/>
  <c r="CU378" i="1"/>
  <c r="CS378" i="1"/>
  <c r="CQ378" i="1"/>
  <c r="CO378" i="1"/>
  <c r="CM378" i="1"/>
  <c r="CK378" i="1"/>
  <c r="CI378" i="1"/>
  <c r="CG378" i="1"/>
  <c r="CE378" i="1"/>
  <c r="CC378" i="1"/>
  <c r="CA378" i="1"/>
  <c r="BY378" i="1"/>
  <c r="BW378" i="1"/>
  <c r="BU378" i="1"/>
  <c r="BS378" i="1"/>
  <c r="BQ378" i="1"/>
  <c r="BO378" i="1"/>
  <c r="BM378" i="1"/>
  <c r="BK378" i="1"/>
  <c r="BI378" i="1"/>
  <c r="BG378" i="1"/>
  <c r="BE378" i="1"/>
  <c r="BC378" i="1"/>
  <c r="BA378" i="1"/>
  <c r="AY378" i="1"/>
  <c r="AW378" i="1"/>
  <c r="AU378" i="1"/>
  <c r="AS378" i="1"/>
  <c r="AQ378" i="1"/>
  <c r="AO378" i="1"/>
  <c r="AM378" i="1"/>
  <c r="AK378" i="1"/>
  <c r="AI378" i="1"/>
  <c r="AG378" i="1"/>
  <c r="AE378" i="1"/>
  <c r="AC378" i="1"/>
  <c r="AA378" i="1"/>
  <c r="Y378" i="1"/>
  <c r="W378" i="1"/>
  <c r="U378" i="1"/>
  <c r="S378" i="1"/>
  <c r="Q378" i="1"/>
  <c r="O378" i="1"/>
  <c r="DN377" i="1"/>
  <c r="DM377" i="1"/>
  <c r="DK377" i="1"/>
  <c r="DI377" i="1"/>
  <c r="DG377" i="1"/>
  <c r="DE377" i="1"/>
  <c r="DC377" i="1"/>
  <c r="DA377" i="1"/>
  <c r="CY377" i="1"/>
  <c r="CW377" i="1"/>
  <c r="CU377" i="1"/>
  <c r="CS377" i="1"/>
  <c r="CQ377" i="1"/>
  <c r="CO377" i="1"/>
  <c r="CM377" i="1"/>
  <c r="CK377" i="1"/>
  <c r="CI377" i="1"/>
  <c r="CG377" i="1"/>
  <c r="CE377" i="1"/>
  <c r="CC377" i="1"/>
  <c r="CA377" i="1"/>
  <c r="BY377" i="1"/>
  <c r="BW377" i="1"/>
  <c r="BU377" i="1"/>
  <c r="BS377" i="1"/>
  <c r="BQ377" i="1"/>
  <c r="BO377" i="1"/>
  <c r="BM377" i="1"/>
  <c r="BK377" i="1"/>
  <c r="BI377" i="1"/>
  <c r="BG377" i="1"/>
  <c r="BE377" i="1"/>
  <c r="BC377" i="1"/>
  <c r="BA377" i="1"/>
  <c r="AY377" i="1"/>
  <c r="AW377" i="1"/>
  <c r="AU377" i="1"/>
  <c r="AS377" i="1"/>
  <c r="AQ377" i="1"/>
  <c r="AO377" i="1"/>
  <c r="AM377" i="1"/>
  <c r="AK377" i="1"/>
  <c r="AI377" i="1"/>
  <c r="AG377" i="1"/>
  <c r="AE377" i="1"/>
  <c r="AC377" i="1"/>
  <c r="AA377" i="1"/>
  <c r="Y377" i="1"/>
  <c r="W377" i="1"/>
  <c r="U377" i="1"/>
  <c r="S377" i="1"/>
  <c r="Q377" i="1"/>
  <c r="O377" i="1"/>
  <c r="DN376" i="1"/>
  <c r="DM376" i="1"/>
  <c r="DK376" i="1"/>
  <c r="DI376" i="1"/>
  <c r="DG376" i="1"/>
  <c r="DE376" i="1"/>
  <c r="DC376" i="1"/>
  <c r="DA376" i="1"/>
  <c r="CY376" i="1"/>
  <c r="CW376" i="1"/>
  <c r="CU376" i="1"/>
  <c r="CS376" i="1"/>
  <c r="CQ376" i="1"/>
  <c r="CO376" i="1"/>
  <c r="CM376" i="1"/>
  <c r="CK376" i="1"/>
  <c r="CI376" i="1"/>
  <c r="CG376" i="1"/>
  <c r="CE376" i="1"/>
  <c r="CC376" i="1"/>
  <c r="CA376" i="1"/>
  <c r="BY376" i="1"/>
  <c r="BW376" i="1"/>
  <c r="BU376" i="1"/>
  <c r="BS376" i="1"/>
  <c r="BQ376" i="1"/>
  <c r="BO376" i="1"/>
  <c r="BM376" i="1"/>
  <c r="BK376" i="1"/>
  <c r="BI376" i="1"/>
  <c r="BG376" i="1"/>
  <c r="BE376" i="1"/>
  <c r="BC376" i="1"/>
  <c r="BA376" i="1"/>
  <c r="AY376" i="1"/>
  <c r="AW376" i="1"/>
  <c r="AU376" i="1"/>
  <c r="AS376" i="1"/>
  <c r="AQ376" i="1"/>
  <c r="AO376" i="1"/>
  <c r="AM376" i="1"/>
  <c r="AK376" i="1"/>
  <c r="AI376" i="1"/>
  <c r="AG376" i="1"/>
  <c r="AE376" i="1"/>
  <c r="AC376" i="1"/>
  <c r="AA376" i="1"/>
  <c r="Y376" i="1"/>
  <c r="W376" i="1"/>
  <c r="U376" i="1"/>
  <c r="S376" i="1"/>
  <c r="Q376" i="1"/>
  <c r="O376" i="1"/>
  <c r="DN375" i="1"/>
  <c r="DM375" i="1"/>
  <c r="DK375" i="1"/>
  <c r="DI375" i="1"/>
  <c r="DG375" i="1"/>
  <c r="DE375" i="1"/>
  <c r="DC375" i="1"/>
  <c r="DA375" i="1"/>
  <c r="CY375" i="1"/>
  <c r="CW375" i="1"/>
  <c r="CU375" i="1"/>
  <c r="CS375" i="1"/>
  <c r="CQ375" i="1"/>
  <c r="CO375" i="1"/>
  <c r="CM375" i="1"/>
  <c r="CK375" i="1"/>
  <c r="CI375" i="1"/>
  <c r="CG375" i="1"/>
  <c r="CE375" i="1"/>
  <c r="CC375" i="1"/>
  <c r="CA375" i="1"/>
  <c r="BY375" i="1"/>
  <c r="BW375" i="1"/>
  <c r="BU375" i="1"/>
  <c r="BS375" i="1"/>
  <c r="BQ375" i="1"/>
  <c r="BO375" i="1"/>
  <c r="BM375" i="1"/>
  <c r="BK375" i="1"/>
  <c r="BI375" i="1"/>
  <c r="BG375" i="1"/>
  <c r="BE375" i="1"/>
  <c r="BC375" i="1"/>
  <c r="BA375" i="1"/>
  <c r="AY375" i="1"/>
  <c r="AW375" i="1"/>
  <c r="AU375" i="1"/>
  <c r="AS375" i="1"/>
  <c r="AQ375" i="1"/>
  <c r="AO375" i="1"/>
  <c r="AM375" i="1"/>
  <c r="AK375" i="1"/>
  <c r="AI375" i="1"/>
  <c r="AG375" i="1"/>
  <c r="AE375" i="1"/>
  <c r="AC375" i="1"/>
  <c r="AA375" i="1"/>
  <c r="Y375" i="1"/>
  <c r="W375" i="1"/>
  <c r="U375" i="1"/>
  <c r="S375" i="1"/>
  <c r="Q375" i="1"/>
  <c r="O375" i="1"/>
  <c r="DN374" i="1"/>
  <c r="DM374" i="1"/>
  <c r="DK374" i="1"/>
  <c r="DI374" i="1"/>
  <c r="DG374" i="1"/>
  <c r="DE374" i="1"/>
  <c r="DC374" i="1"/>
  <c r="DA374" i="1"/>
  <c r="CY374" i="1"/>
  <c r="CW374" i="1"/>
  <c r="CU374" i="1"/>
  <c r="CS374" i="1"/>
  <c r="CQ374" i="1"/>
  <c r="CO374" i="1"/>
  <c r="CM374" i="1"/>
  <c r="CK374" i="1"/>
  <c r="CI374" i="1"/>
  <c r="CG374" i="1"/>
  <c r="CE374" i="1"/>
  <c r="CC374" i="1"/>
  <c r="CA374" i="1"/>
  <c r="BY374" i="1"/>
  <c r="BW374" i="1"/>
  <c r="BU374" i="1"/>
  <c r="BS374" i="1"/>
  <c r="BQ374" i="1"/>
  <c r="BO374" i="1"/>
  <c r="BM374" i="1"/>
  <c r="BK374" i="1"/>
  <c r="BI374" i="1"/>
  <c r="BG374" i="1"/>
  <c r="BE374" i="1"/>
  <c r="BC374" i="1"/>
  <c r="BA374" i="1"/>
  <c r="AY374" i="1"/>
  <c r="AW374" i="1"/>
  <c r="AU374" i="1"/>
  <c r="AS374" i="1"/>
  <c r="AQ374" i="1"/>
  <c r="AO374" i="1"/>
  <c r="AM374" i="1"/>
  <c r="AK374" i="1"/>
  <c r="AI374" i="1"/>
  <c r="AG374" i="1"/>
  <c r="AE374" i="1"/>
  <c r="AC374" i="1"/>
  <c r="AA374" i="1"/>
  <c r="Y374" i="1"/>
  <c r="W374" i="1"/>
  <c r="U374" i="1"/>
  <c r="S374" i="1"/>
  <c r="Q374" i="1"/>
  <c r="O374" i="1"/>
  <c r="DN373" i="1"/>
  <c r="DM373" i="1"/>
  <c r="DK373" i="1"/>
  <c r="DI373" i="1"/>
  <c r="DG373" i="1"/>
  <c r="DE373" i="1"/>
  <c r="DC373" i="1"/>
  <c r="DA373" i="1"/>
  <c r="CY373" i="1"/>
  <c r="CW373" i="1"/>
  <c r="CU373" i="1"/>
  <c r="CS373" i="1"/>
  <c r="CQ373" i="1"/>
  <c r="CO373" i="1"/>
  <c r="CM373" i="1"/>
  <c r="CK373" i="1"/>
  <c r="CI373" i="1"/>
  <c r="CG373" i="1"/>
  <c r="CE373" i="1"/>
  <c r="CC373" i="1"/>
  <c r="CA373" i="1"/>
  <c r="BY373" i="1"/>
  <c r="BW373" i="1"/>
  <c r="BU373" i="1"/>
  <c r="BS373" i="1"/>
  <c r="BQ373" i="1"/>
  <c r="BO373" i="1"/>
  <c r="BM373" i="1"/>
  <c r="BK373" i="1"/>
  <c r="BI373" i="1"/>
  <c r="BG373" i="1"/>
  <c r="BE373" i="1"/>
  <c r="BC373" i="1"/>
  <c r="BA373" i="1"/>
  <c r="AY373" i="1"/>
  <c r="AW373" i="1"/>
  <c r="AU373" i="1"/>
  <c r="AS373" i="1"/>
  <c r="AQ373" i="1"/>
  <c r="AO373" i="1"/>
  <c r="AO370" i="1" s="1"/>
  <c r="AM373" i="1"/>
  <c r="AK373" i="1"/>
  <c r="AI373" i="1"/>
  <c r="AG373" i="1"/>
  <c r="AE373" i="1"/>
  <c r="AC373" i="1"/>
  <c r="AA373" i="1"/>
  <c r="Y373" i="1"/>
  <c r="Y370" i="1" s="1"/>
  <c r="W373" i="1"/>
  <c r="U373" i="1"/>
  <c r="S373" i="1"/>
  <c r="Q373" i="1"/>
  <c r="O373" i="1"/>
  <c r="DN372" i="1"/>
  <c r="DM372" i="1"/>
  <c r="DK372" i="1"/>
  <c r="DI372" i="1"/>
  <c r="DG372" i="1"/>
  <c r="DE372" i="1"/>
  <c r="DC372" i="1"/>
  <c r="DC370" i="1" s="1"/>
  <c r="DA372" i="1"/>
  <c r="CY372" i="1"/>
  <c r="CW372" i="1"/>
  <c r="CU372" i="1"/>
  <c r="CU370" i="1" s="1"/>
  <c r="CS372" i="1"/>
  <c r="CQ372" i="1"/>
  <c r="CO372" i="1"/>
  <c r="CM372" i="1"/>
  <c r="CM370" i="1" s="1"/>
  <c r="CK372" i="1"/>
  <c r="CI372" i="1"/>
  <c r="CG372" i="1"/>
  <c r="CE372" i="1"/>
  <c r="CE370" i="1" s="1"/>
  <c r="CC372" i="1"/>
  <c r="CA372" i="1"/>
  <c r="BY372" i="1"/>
  <c r="BW372" i="1"/>
  <c r="BW370" i="1" s="1"/>
  <c r="BU372" i="1"/>
  <c r="BS372" i="1"/>
  <c r="BQ372" i="1"/>
  <c r="BO372" i="1"/>
  <c r="BO370" i="1" s="1"/>
  <c r="BM372" i="1"/>
  <c r="BK372" i="1"/>
  <c r="BI372" i="1"/>
  <c r="BG372" i="1"/>
  <c r="BG370" i="1" s="1"/>
  <c r="BE372" i="1"/>
  <c r="BC372" i="1"/>
  <c r="BA372" i="1"/>
  <c r="AY372" i="1"/>
  <c r="AY370" i="1" s="1"/>
  <c r="AW372" i="1"/>
  <c r="AU372" i="1"/>
  <c r="AS372" i="1"/>
  <c r="AQ372" i="1"/>
  <c r="AQ370" i="1" s="1"/>
  <c r="AO372" i="1"/>
  <c r="AM372" i="1"/>
  <c r="AK372" i="1"/>
  <c r="AI372" i="1"/>
  <c r="AG372" i="1"/>
  <c r="AE372" i="1"/>
  <c r="AC372" i="1"/>
  <c r="AA372" i="1"/>
  <c r="Y372" i="1"/>
  <c r="W372" i="1"/>
  <c r="U372" i="1"/>
  <c r="S372" i="1"/>
  <c r="Q372" i="1"/>
  <c r="Q370" i="1" s="1"/>
  <c r="O372" i="1"/>
  <c r="DN371" i="1"/>
  <c r="DM371" i="1"/>
  <c r="DM370" i="1" s="1"/>
  <c r="DK371" i="1"/>
  <c r="DI371" i="1"/>
  <c r="DG371" i="1"/>
  <c r="DE371" i="1"/>
  <c r="DE370" i="1" s="1"/>
  <c r="DC371" i="1"/>
  <c r="DA371" i="1"/>
  <c r="CY371" i="1"/>
  <c r="CY370" i="1" s="1"/>
  <c r="CW371" i="1"/>
  <c r="CW370" i="1" s="1"/>
  <c r="CU371" i="1"/>
  <c r="CS371" i="1"/>
  <c r="CQ371" i="1"/>
  <c r="CO371" i="1"/>
  <c r="CO370" i="1" s="1"/>
  <c r="CM371" i="1"/>
  <c r="CK371" i="1"/>
  <c r="CI371" i="1"/>
  <c r="CI370" i="1" s="1"/>
  <c r="CG371" i="1"/>
  <c r="CG370" i="1" s="1"/>
  <c r="CE371" i="1"/>
  <c r="CC371" i="1"/>
  <c r="CA371" i="1"/>
  <c r="CA370" i="1" s="1"/>
  <c r="BY371" i="1"/>
  <c r="BY370" i="1" s="1"/>
  <c r="BW371" i="1"/>
  <c r="BU371" i="1"/>
  <c r="BS371" i="1"/>
  <c r="BS370" i="1" s="1"/>
  <c r="BQ371" i="1"/>
  <c r="BQ370" i="1" s="1"/>
  <c r="BO371" i="1"/>
  <c r="BM371" i="1"/>
  <c r="BK371" i="1"/>
  <c r="BK370" i="1" s="1"/>
  <c r="BI371" i="1"/>
  <c r="BI370" i="1" s="1"/>
  <c r="BG371" i="1"/>
  <c r="BE371" i="1"/>
  <c r="BC371" i="1"/>
  <c r="BC370" i="1" s="1"/>
  <c r="BA371" i="1"/>
  <c r="BA370" i="1" s="1"/>
  <c r="AY371" i="1"/>
  <c r="AW371" i="1"/>
  <c r="AU371" i="1"/>
  <c r="AU370" i="1" s="1"/>
  <c r="AS371" i="1"/>
  <c r="AS370" i="1" s="1"/>
  <c r="AQ371" i="1"/>
  <c r="AO371" i="1"/>
  <c r="AM371" i="1"/>
  <c r="AM370" i="1" s="1"/>
  <c r="AK371" i="1"/>
  <c r="AK370" i="1" s="1"/>
  <c r="AI371" i="1"/>
  <c r="AG371" i="1"/>
  <c r="AE371" i="1"/>
  <c r="AE370" i="1" s="1"/>
  <c r="AC371" i="1"/>
  <c r="AC370" i="1" s="1"/>
  <c r="AA371" i="1"/>
  <c r="Y371" i="1"/>
  <c r="W371" i="1"/>
  <c r="W370" i="1" s="1"/>
  <c r="U371" i="1"/>
  <c r="U370" i="1" s="1"/>
  <c r="S371" i="1"/>
  <c r="Q371" i="1"/>
  <c r="O371" i="1"/>
  <c r="O370" i="1" s="1"/>
  <c r="DN370" i="1"/>
  <c r="DL370" i="1"/>
  <c r="DH370" i="1"/>
  <c r="DG370" i="1"/>
  <c r="DF370" i="1"/>
  <c r="DD370" i="1"/>
  <c r="DB370" i="1"/>
  <c r="CZ370" i="1"/>
  <c r="CX370" i="1"/>
  <c r="CV370" i="1"/>
  <c r="CT370" i="1"/>
  <c r="CR370" i="1"/>
  <c r="CQ370" i="1"/>
  <c r="CP370" i="1"/>
  <c r="CN370" i="1"/>
  <c r="CL370" i="1"/>
  <c r="CJ370" i="1"/>
  <c r="CH370" i="1"/>
  <c r="CF370" i="1"/>
  <c r="CD370" i="1"/>
  <c r="CB370" i="1"/>
  <c r="BZ370" i="1"/>
  <c r="BX370" i="1"/>
  <c r="BV370" i="1"/>
  <c r="BT370" i="1"/>
  <c r="BR370" i="1"/>
  <c r="BP370" i="1"/>
  <c r="BN370" i="1"/>
  <c r="BL370" i="1"/>
  <c r="BJ370" i="1"/>
  <c r="BH370" i="1"/>
  <c r="BF370" i="1"/>
  <c r="BD370" i="1"/>
  <c r="BB370" i="1"/>
  <c r="AZ370" i="1"/>
  <c r="AX370" i="1"/>
  <c r="AV370" i="1"/>
  <c r="AT370" i="1"/>
  <c r="AR370" i="1"/>
  <c r="AN370" i="1"/>
  <c r="AL370" i="1"/>
  <c r="AJ370" i="1"/>
  <c r="AH370" i="1"/>
  <c r="AG370" i="1"/>
  <c r="AF370" i="1"/>
  <c r="AD370" i="1"/>
  <c r="AB370" i="1"/>
  <c r="Z370" i="1"/>
  <c r="X370" i="1"/>
  <c r="V370" i="1"/>
  <c r="T370" i="1"/>
  <c r="R370" i="1"/>
  <c r="P370" i="1"/>
  <c r="N370" i="1"/>
  <c r="DN369" i="1"/>
  <c r="DM369" i="1"/>
  <c r="DK369" i="1"/>
  <c r="DI369" i="1"/>
  <c r="DG369" i="1"/>
  <c r="DE369" i="1"/>
  <c r="DC369" i="1"/>
  <c r="DA369" i="1"/>
  <c r="CY369" i="1"/>
  <c r="CW369" i="1"/>
  <c r="CU369" i="1"/>
  <c r="CS369" i="1"/>
  <c r="CQ369" i="1"/>
  <c r="CO369" i="1"/>
  <c r="CM369" i="1"/>
  <c r="CK369" i="1"/>
  <c r="CI369" i="1"/>
  <c r="CG369" i="1"/>
  <c r="CE369" i="1"/>
  <c r="CC369" i="1"/>
  <c r="CA369" i="1"/>
  <c r="BY369" i="1"/>
  <c r="BW369" i="1"/>
  <c r="BU369" i="1"/>
  <c r="BS369" i="1"/>
  <c r="BQ369" i="1"/>
  <c r="BO369" i="1"/>
  <c r="BM369" i="1"/>
  <c r="BK369" i="1"/>
  <c r="BI369" i="1"/>
  <c r="BG369" i="1"/>
  <c r="BE369" i="1"/>
  <c r="BC369" i="1"/>
  <c r="BA369" i="1"/>
  <c r="AY369" i="1"/>
  <c r="AW369" i="1"/>
  <c r="AU369" i="1"/>
  <c r="AS369" i="1"/>
  <c r="AQ369" i="1"/>
  <c r="AO369" i="1"/>
  <c r="AM369" i="1"/>
  <c r="AK369" i="1"/>
  <c r="AI369" i="1"/>
  <c r="AG369" i="1"/>
  <c r="AE369" i="1"/>
  <c r="AC369" i="1"/>
  <c r="AA369" i="1"/>
  <c r="Y369" i="1"/>
  <c r="W369" i="1"/>
  <c r="U369" i="1"/>
  <c r="S369" i="1"/>
  <c r="Q369" i="1"/>
  <c r="O369" i="1"/>
  <c r="DN368" i="1"/>
  <c r="DM368" i="1"/>
  <c r="DK368" i="1"/>
  <c r="DI368" i="1"/>
  <c r="DG368" i="1"/>
  <c r="DE368" i="1"/>
  <c r="DC368" i="1"/>
  <c r="DA368" i="1"/>
  <c r="CY368" i="1"/>
  <c r="CW368" i="1"/>
  <c r="CU368" i="1"/>
  <c r="CS368" i="1"/>
  <c r="CQ368" i="1"/>
  <c r="CO368" i="1"/>
  <c r="CM368" i="1"/>
  <c r="CK368" i="1"/>
  <c r="CI368" i="1"/>
  <c r="CG368" i="1"/>
  <c r="CE368" i="1"/>
  <c r="CC368" i="1"/>
  <c r="CA368" i="1"/>
  <c r="BY368" i="1"/>
  <c r="BW368" i="1"/>
  <c r="BU368" i="1"/>
  <c r="BS368" i="1"/>
  <c r="BQ368" i="1"/>
  <c r="BO368" i="1"/>
  <c r="BM368" i="1"/>
  <c r="BK368" i="1"/>
  <c r="BI368" i="1"/>
  <c r="BG368" i="1"/>
  <c r="BE368" i="1"/>
  <c r="BC368" i="1"/>
  <c r="BA368" i="1"/>
  <c r="AY368" i="1"/>
  <c r="AW368" i="1"/>
  <c r="AU368" i="1"/>
  <c r="AS368" i="1"/>
  <c r="AQ368" i="1"/>
  <c r="AO368" i="1"/>
  <c r="AM368" i="1"/>
  <c r="AK368" i="1"/>
  <c r="AI368" i="1"/>
  <c r="AG368" i="1"/>
  <c r="AE368" i="1"/>
  <c r="AC368" i="1"/>
  <c r="AA368" i="1"/>
  <c r="Y368" i="1"/>
  <c r="W368" i="1"/>
  <c r="U368" i="1"/>
  <c r="S368" i="1"/>
  <c r="Q368" i="1"/>
  <c r="O368" i="1"/>
  <c r="DN367" i="1"/>
  <c r="DM367" i="1"/>
  <c r="DK367" i="1"/>
  <c r="DI367" i="1"/>
  <c r="DG367" i="1"/>
  <c r="DE367" i="1"/>
  <c r="DC367" i="1"/>
  <c r="DA367" i="1"/>
  <c r="CY367" i="1"/>
  <c r="CW367" i="1"/>
  <c r="CU367" i="1"/>
  <c r="CS367" i="1"/>
  <c r="CQ367" i="1"/>
  <c r="CO367" i="1"/>
  <c r="CM367" i="1"/>
  <c r="CK367" i="1"/>
  <c r="CI367" i="1"/>
  <c r="CG367" i="1"/>
  <c r="CE367" i="1"/>
  <c r="CC367" i="1"/>
  <c r="CA367" i="1"/>
  <c r="BY367" i="1"/>
  <c r="BW367" i="1"/>
  <c r="BU367" i="1"/>
  <c r="BS367" i="1"/>
  <c r="BQ367" i="1"/>
  <c r="BO367" i="1"/>
  <c r="BM367" i="1"/>
  <c r="BK367" i="1"/>
  <c r="BI367" i="1"/>
  <c r="BG367" i="1"/>
  <c r="BE367" i="1"/>
  <c r="BC367" i="1"/>
  <c r="BA367" i="1"/>
  <c r="AY367" i="1"/>
  <c r="AW367" i="1"/>
  <c r="AU367" i="1"/>
  <c r="AS367" i="1"/>
  <c r="AQ367" i="1"/>
  <c r="AO367" i="1"/>
  <c r="AM367" i="1"/>
  <c r="AK367" i="1"/>
  <c r="AI367" i="1"/>
  <c r="AG367" i="1"/>
  <c r="AE367" i="1"/>
  <c r="AC367" i="1"/>
  <c r="AA367" i="1"/>
  <c r="Y367" i="1"/>
  <c r="W367" i="1"/>
  <c r="U367" i="1"/>
  <c r="S367" i="1"/>
  <c r="Q367" i="1"/>
  <c r="O367" i="1"/>
  <c r="DN366" i="1"/>
  <c r="DM366" i="1"/>
  <c r="DK366" i="1"/>
  <c r="DI366" i="1"/>
  <c r="DG366" i="1"/>
  <c r="DE366" i="1"/>
  <c r="DC366" i="1"/>
  <c r="DA366" i="1"/>
  <c r="CY366" i="1"/>
  <c r="CW366" i="1"/>
  <c r="CU366" i="1"/>
  <c r="CS366" i="1"/>
  <c r="CQ366" i="1"/>
  <c r="CO366" i="1"/>
  <c r="CM366" i="1"/>
  <c r="CK366" i="1"/>
  <c r="CI366" i="1"/>
  <c r="CG366" i="1"/>
  <c r="CE366" i="1"/>
  <c r="CC366" i="1"/>
  <c r="CA366" i="1"/>
  <c r="BY366" i="1"/>
  <c r="BW366" i="1"/>
  <c r="BU366" i="1"/>
  <c r="BS366" i="1"/>
  <c r="BQ366" i="1"/>
  <c r="BO366" i="1"/>
  <c r="BM366" i="1"/>
  <c r="BK366" i="1"/>
  <c r="BI366" i="1"/>
  <c r="BG366" i="1"/>
  <c r="BE366" i="1"/>
  <c r="BC366" i="1"/>
  <c r="BA366" i="1"/>
  <c r="AY366" i="1"/>
  <c r="AW366" i="1"/>
  <c r="AU366" i="1"/>
  <c r="AS366" i="1"/>
  <c r="AQ366" i="1"/>
  <c r="AO366" i="1"/>
  <c r="AM366" i="1"/>
  <c r="AK366" i="1"/>
  <c r="AI366" i="1"/>
  <c r="AG366" i="1"/>
  <c r="AE366" i="1"/>
  <c r="AC366" i="1"/>
  <c r="AA366" i="1"/>
  <c r="Y366" i="1"/>
  <c r="W366" i="1"/>
  <c r="U366" i="1"/>
  <c r="S366" i="1"/>
  <c r="Q366" i="1"/>
  <c r="O366" i="1"/>
  <c r="DN365" i="1"/>
  <c r="DM365" i="1"/>
  <c r="DK365" i="1"/>
  <c r="DI365" i="1"/>
  <c r="DG365" i="1"/>
  <c r="DE365" i="1"/>
  <c r="DC365" i="1"/>
  <c r="DA365" i="1"/>
  <c r="CY365" i="1"/>
  <c r="CW365" i="1"/>
  <c r="CU365" i="1"/>
  <c r="CS365" i="1"/>
  <c r="CQ365" i="1"/>
  <c r="CO365" i="1"/>
  <c r="CM365" i="1"/>
  <c r="CK365" i="1"/>
  <c r="CI365" i="1"/>
  <c r="CG365" i="1"/>
  <c r="CE365" i="1"/>
  <c r="CC365" i="1"/>
  <c r="CA365" i="1"/>
  <c r="BY365" i="1"/>
  <c r="BW365" i="1"/>
  <c r="BU365" i="1"/>
  <c r="BS365" i="1"/>
  <c r="BQ365" i="1"/>
  <c r="BO365" i="1"/>
  <c r="BM365" i="1"/>
  <c r="BK365" i="1"/>
  <c r="BI365" i="1"/>
  <c r="BG365" i="1"/>
  <c r="BE365" i="1"/>
  <c r="BC365" i="1"/>
  <c r="BA365" i="1"/>
  <c r="AY365" i="1"/>
  <c r="AW365" i="1"/>
  <c r="AU365" i="1"/>
  <c r="AS365" i="1"/>
  <c r="AQ365" i="1"/>
  <c r="AO365" i="1"/>
  <c r="AM365" i="1"/>
  <c r="AK365" i="1"/>
  <c r="AI365" i="1"/>
  <c r="AG365" i="1"/>
  <c r="AE365" i="1"/>
  <c r="AC365" i="1"/>
  <c r="AA365" i="1"/>
  <c r="Y365" i="1"/>
  <c r="W365" i="1"/>
  <c r="U365" i="1"/>
  <c r="S365" i="1"/>
  <c r="Q365" i="1"/>
  <c r="O365" i="1"/>
  <c r="DN364" i="1"/>
  <c r="DM364" i="1"/>
  <c r="DK364" i="1"/>
  <c r="DI364" i="1"/>
  <c r="DG364" i="1"/>
  <c r="DE364" i="1"/>
  <c r="DC364" i="1"/>
  <c r="DA364" i="1"/>
  <c r="CY364" i="1"/>
  <c r="CW364" i="1"/>
  <c r="CU364" i="1"/>
  <c r="CS364" i="1"/>
  <c r="CQ364" i="1"/>
  <c r="CO364" i="1"/>
  <c r="CM364" i="1"/>
  <c r="CK364" i="1"/>
  <c r="CI364" i="1"/>
  <c r="CG364" i="1"/>
  <c r="CE364" i="1"/>
  <c r="CC364" i="1"/>
  <c r="CA364" i="1"/>
  <c r="BY364" i="1"/>
  <c r="BW364" i="1"/>
  <c r="BU364" i="1"/>
  <c r="BS364" i="1"/>
  <c r="BQ364" i="1"/>
  <c r="BO364" i="1"/>
  <c r="BM364" i="1"/>
  <c r="BK364" i="1"/>
  <c r="BI364" i="1"/>
  <c r="BG364" i="1"/>
  <c r="BE364" i="1"/>
  <c r="BC364" i="1"/>
  <c r="BA364" i="1"/>
  <c r="AY364" i="1"/>
  <c r="AW364" i="1"/>
  <c r="AU364" i="1"/>
  <c r="AS364" i="1"/>
  <c r="AQ364" i="1"/>
  <c r="AO364" i="1"/>
  <c r="AM364" i="1"/>
  <c r="AK364" i="1"/>
  <c r="AI364" i="1"/>
  <c r="AG364" i="1"/>
  <c r="AE364" i="1"/>
  <c r="AC364" i="1"/>
  <c r="AA364" i="1"/>
  <c r="Y364" i="1"/>
  <c r="W364" i="1"/>
  <c r="U364" i="1"/>
  <c r="S364" i="1"/>
  <c r="Q364" i="1"/>
  <c r="O364" i="1"/>
  <c r="DM363" i="1"/>
  <c r="DK363" i="1"/>
  <c r="DI363" i="1"/>
  <c r="DG363" i="1"/>
  <c r="DE363" i="1"/>
  <c r="DC363" i="1"/>
  <c r="DA363" i="1"/>
  <c r="CY363" i="1"/>
  <c r="CW363" i="1"/>
  <c r="CU363" i="1"/>
  <c r="CS363" i="1"/>
  <c r="CQ363" i="1"/>
  <c r="CO363" i="1"/>
  <c r="CM363" i="1"/>
  <c r="CK363" i="1"/>
  <c r="CI363" i="1"/>
  <c r="CG363" i="1"/>
  <c r="CE363" i="1"/>
  <c r="CC363" i="1"/>
  <c r="CA363" i="1"/>
  <c r="BY363" i="1"/>
  <c r="BW363" i="1"/>
  <c r="BU363" i="1"/>
  <c r="BS363" i="1"/>
  <c r="BQ363" i="1"/>
  <c r="BN363" i="1"/>
  <c r="BO363" i="1" s="1"/>
  <c r="BM363" i="1"/>
  <c r="BK363" i="1"/>
  <c r="BI363" i="1"/>
  <c r="BG363" i="1"/>
  <c r="BE363" i="1"/>
  <c r="BC363" i="1"/>
  <c r="BA363" i="1"/>
  <c r="AY363" i="1"/>
  <c r="AW363" i="1"/>
  <c r="AT363" i="1"/>
  <c r="AU363" i="1" s="1"/>
  <c r="AS363" i="1"/>
  <c r="AQ363" i="1"/>
  <c r="AO363" i="1"/>
  <c r="AM363" i="1"/>
  <c r="AK363" i="1"/>
  <c r="AI363" i="1"/>
  <c r="AG363" i="1"/>
  <c r="AE363" i="1"/>
  <c r="AC363" i="1"/>
  <c r="AA363" i="1"/>
  <c r="Y363" i="1"/>
  <c r="W363" i="1"/>
  <c r="U363" i="1"/>
  <c r="S363" i="1"/>
  <c r="Q363" i="1"/>
  <c r="O363" i="1"/>
  <c r="DM362" i="1"/>
  <c r="DK362" i="1"/>
  <c r="DI362" i="1"/>
  <c r="DG362" i="1"/>
  <c r="DE362" i="1"/>
  <c r="DC362" i="1"/>
  <c r="DA362" i="1"/>
  <c r="CY362" i="1"/>
  <c r="CW362" i="1"/>
  <c r="CU362" i="1"/>
  <c r="CS362" i="1"/>
  <c r="CQ362" i="1"/>
  <c r="CO362" i="1"/>
  <c r="CM362" i="1"/>
  <c r="CK362" i="1"/>
  <c r="CI362" i="1"/>
  <c r="CG362" i="1"/>
  <c r="CE362" i="1"/>
  <c r="CC362" i="1"/>
  <c r="CA362" i="1"/>
  <c r="BY362" i="1"/>
  <c r="BW362" i="1"/>
  <c r="BU362" i="1"/>
  <c r="BS362" i="1"/>
  <c r="BQ362" i="1"/>
  <c r="BO362" i="1"/>
  <c r="BM362" i="1"/>
  <c r="BK362" i="1"/>
  <c r="BI362" i="1"/>
  <c r="BG362" i="1"/>
  <c r="BE362" i="1"/>
  <c r="BC362" i="1"/>
  <c r="BA362" i="1"/>
  <c r="AY362" i="1"/>
  <c r="AW362" i="1"/>
  <c r="AU362" i="1"/>
  <c r="AR362" i="1"/>
  <c r="AS362" i="1" s="1"/>
  <c r="AQ362" i="1"/>
  <c r="AO362" i="1"/>
  <c r="AM362" i="1"/>
  <c r="AK362" i="1"/>
  <c r="AI362" i="1"/>
  <c r="AG362" i="1"/>
  <c r="AE362" i="1"/>
  <c r="AC362" i="1"/>
  <c r="AA362" i="1"/>
  <c r="Y362" i="1"/>
  <c r="W362" i="1"/>
  <c r="U362" i="1"/>
  <c r="S362" i="1"/>
  <c r="Q362" i="1"/>
  <c r="O362" i="1"/>
  <c r="DN361" i="1"/>
  <c r="DM361" i="1"/>
  <c r="DK361" i="1"/>
  <c r="DI361" i="1"/>
  <c r="DG361" i="1"/>
  <c r="DE361" i="1"/>
  <c r="DC361" i="1"/>
  <c r="DA361" i="1"/>
  <c r="CY361" i="1"/>
  <c r="CW361" i="1"/>
  <c r="CU361" i="1"/>
  <c r="CS361" i="1"/>
  <c r="CQ361" i="1"/>
  <c r="CO361" i="1"/>
  <c r="CM361" i="1"/>
  <c r="CK361" i="1"/>
  <c r="CI361" i="1"/>
  <c r="CG361" i="1"/>
  <c r="CE361" i="1"/>
  <c r="CC361" i="1"/>
  <c r="CA361" i="1"/>
  <c r="BY361" i="1"/>
  <c r="BW361" i="1"/>
  <c r="BU361" i="1"/>
  <c r="BS361" i="1"/>
  <c r="BQ361" i="1"/>
  <c r="BO361" i="1"/>
  <c r="BM361" i="1"/>
  <c r="BK361" i="1"/>
  <c r="BI361" i="1"/>
  <c r="BG361" i="1"/>
  <c r="BE361" i="1"/>
  <c r="BC361" i="1"/>
  <c r="BA361" i="1"/>
  <c r="AY361" i="1"/>
  <c r="AW361" i="1"/>
  <c r="AU361" i="1"/>
  <c r="AS361" i="1"/>
  <c r="AQ361" i="1"/>
  <c r="AO361" i="1"/>
  <c r="AM361" i="1"/>
  <c r="AK361" i="1"/>
  <c r="AI361" i="1"/>
  <c r="AG361" i="1"/>
  <c r="AE361" i="1"/>
  <c r="AC361" i="1"/>
  <c r="AA361" i="1"/>
  <c r="Y361" i="1"/>
  <c r="W361" i="1"/>
  <c r="U361" i="1"/>
  <c r="S361" i="1"/>
  <c r="Q361" i="1"/>
  <c r="O361" i="1"/>
  <c r="DN360" i="1"/>
  <c r="DM360" i="1"/>
  <c r="DK360" i="1"/>
  <c r="DI360" i="1"/>
  <c r="DG360" i="1"/>
  <c r="DE360" i="1"/>
  <c r="DC360" i="1"/>
  <c r="DA360" i="1"/>
  <c r="CY360" i="1"/>
  <c r="CW360" i="1"/>
  <c r="CU360" i="1"/>
  <c r="CS360" i="1"/>
  <c r="CQ360" i="1"/>
  <c r="CO360" i="1"/>
  <c r="CM360" i="1"/>
  <c r="CK360" i="1"/>
  <c r="CI360" i="1"/>
  <c r="CG360" i="1"/>
  <c r="CE360" i="1"/>
  <c r="CC360" i="1"/>
  <c r="CA360" i="1"/>
  <c r="BY360" i="1"/>
  <c r="BW360" i="1"/>
  <c r="BU360" i="1"/>
  <c r="BS360" i="1"/>
  <c r="BQ360" i="1"/>
  <c r="BO360" i="1"/>
  <c r="BM360" i="1"/>
  <c r="BK360" i="1"/>
  <c r="BI360" i="1"/>
  <c r="BG360" i="1"/>
  <c r="BE360" i="1"/>
  <c r="BC360" i="1"/>
  <c r="BA360" i="1"/>
  <c r="AY360" i="1"/>
  <c r="AW360" i="1"/>
  <c r="AU360" i="1"/>
  <c r="AS360" i="1"/>
  <c r="AQ360" i="1"/>
  <c r="AO360" i="1"/>
  <c r="AM360" i="1"/>
  <c r="AK360" i="1"/>
  <c r="AI360" i="1"/>
  <c r="AG360" i="1"/>
  <c r="AE360" i="1"/>
  <c r="AC360" i="1"/>
  <c r="AA360" i="1"/>
  <c r="Y360" i="1"/>
  <c r="W360" i="1"/>
  <c r="U360" i="1"/>
  <c r="S360" i="1"/>
  <c r="Q360" i="1"/>
  <c r="O360" i="1"/>
  <c r="DN359" i="1"/>
  <c r="DM359" i="1"/>
  <c r="DK359" i="1"/>
  <c r="DI359" i="1"/>
  <c r="DG359" i="1"/>
  <c r="DE359" i="1"/>
  <c r="DC359" i="1"/>
  <c r="DA359" i="1"/>
  <c r="CY359" i="1"/>
  <c r="CW359" i="1"/>
  <c r="CU359" i="1"/>
  <c r="CS359" i="1"/>
  <c r="CQ359" i="1"/>
  <c r="CO359" i="1"/>
  <c r="CM359" i="1"/>
  <c r="CK359" i="1"/>
  <c r="CI359" i="1"/>
  <c r="CG359" i="1"/>
  <c r="CE359" i="1"/>
  <c r="CC359" i="1"/>
  <c r="CA359" i="1"/>
  <c r="BY359" i="1"/>
  <c r="BW359" i="1"/>
  <c r="BW358" i="1" s="1"/>
  <c r="BU359" i="1"/>
  <c r="BS359" i="1"/>
  <c r="BQ359" i="1"/>
  <c r="BO359" i="1"/>
  <c r="BM359" i="1"/>
  <c r="BK359" i="1"/>
  <c r="BI359" i="1"/>
  <c r="BG359" i="1"/>
  <c r="BE359" i="1"/>
  <c r="BC359" i="1"/>
  <c r="BA359" i="1"/>
  <c r="AY359" i="1"/>
  <c r="AW359" i="1"/>
  <c r="AU359" i="1"/>
  <c r="AS359" i="1"/>
  <c r="AQ359" i="1"/>
  <c r="AO359" i="1"/>
  <c r="AM359" i="1"/>
  <c r="AK359" i="1"/>
  <c r="AI359" i="1"/>
  <c r="AG359" i="1"/>
  <c r="AE359" i="1"/>
  <c r="AC359" i="1"/>
  <c r="AA359" i="1"/>
  <c r="Y359" i="1"/>
  <c r="W359" i="1"/>
  <c r="U359" i="1"/>
  <c r="S359" i="1"/>
  <c r="Q359" i="1"/>
  <c r="Q358" i="1" s="1"/>
  <c r="O359" i="1"/>
  <c r="DL358" i="1"/>
  <c r="DH358" i="1"/>
  <c r="DF358" i="1"/>
  <c r="DD358" i="1"/>
  <c r="DB358" i="1"/>
  <c r="CZ358" i="1"/>
  <c r="CX358" i="1"/>
  <c r="CV358" i="1"/>
  <c r="CT358" i="1"/>
  <c r="CR358" i="1"/>
  <c r="CP358" i="1"/>
  <c r="CN358" i="1"/>
  <c r="CL358" i="1"/>
  <c r="CJ358" i="1"/>
  <c r="CH358" i="1"/>
  <c r="CF358" i="1"/>
  <c r="CD358" i="1"/>
  <c r="CB358" i="1"/>
  <c r="BZ358" i="1"/>
  <c r="BX358" i="1"/>
  <c r="BV358" i="1"/>
  <c r="BT358" i="1"/>
  <c r="BR358" i="1"/>
  <c r="BP358" i="1"/>
  <c r="BN358" i="1"/>
  <c r="BL358" i="1"/>
  <c r="BJ358" i="1"/>
  <c r="BH358" i="1"/>
  <c r="BF358" i="1"/>
  <c r="BD358" i="1"/>
  <c r="BC358" i="1"/>
  <c r="BB358" i="1"/>
  <c r="AZ358" i="1"/>
  <c r="AX358" i="1"/>
  <c r="AV358" i="1"/>
  <c r="AT358" i="1"/>
  <c r="AR358" i="1"/>
  <c r="AN358" i="1"/>
  <c r="AL358" i="1"/>
  <c r="AJ358" i="1"/>
  <c r="AH358" i="1"/>
  <c r="AG358" i="1"/>
  <c r="AF358" i="1"/>
  <c r="AD358" i="1"/>
  <c r="AB358" i="1"/>
  <c r="Z358" i="1"/>
  <c r="X358" i="1"/>
  <c r="V358" i="1"/>
  <c r="T358" i="1"/>
  <c r="R358" i="1"/>
  <c r="P358" i="1"/>
  <c r="N358" i="1"/>
  <c r="DN357" i="1"/>
  <c r="DM357" i="1"/>
  <c r="DK357" i="1"/>
  <c r="DI357" i="1"/>
  <c r="DG357" i="1"/>
  <c r="DE357" i="1"/>
  <c r="DC357" i="1"/>
  <c r="DA357" i="1"/>
  <c r="CY357" i="1"/>
  <c r="CW357" i="1"/>
  <c r="CU357" i="1"/>
  <c r="CS357" i="1"/>
  <c r="CQ357" i="1"/>
  <c r="CO357" i="1"/>
  <c r="CM357" i="1"/>
  <c r="CK357" i="1"/>
  <c r="CI357" i="1"/>
  <c r="CG357" i="1"/>
  <c r="CE357" i="1"/>
  <c r="CC357" i="1"/>
  <c r="CA357" i="1"/>
  <c r="BY357" i="1"/>
  <c r="BW357" i="1"/>
  <c r="BU357" i="1"/>
  <c r="BS357" i="1"/>
  <c r="BQ357" i="1"/>
  <c r="BO357" i="1"/>
  <c r="BM357" i="1"/>
  <c r="BK357" i="1"/>
  <c r="BI357" i="1"/>
  <c r="BG357" i="1"/>
  <c r="BE357" i="1"/>
  <c r="BC357" i="1"/>
  <c r="BA357" i="1"/>
  <c r="AY357" i="1"/>
  <c r="AW357" i="1"/>
  <c r="AU357" i="1"/>
  <c r="AS357" i="1"/>
  <c r="AQ357" i="1"/>
  <c r="AO357" i="1"/>
  <c r="AM357" i="1"/>
  <c r="AK357" i="1"/>
  <c r="AI357" i="1"/>
  <c r="AG357" i="1"/>
  <c r="AE357" i="1"/>
  <c r="AC357" i="1"/>
  <c r="AA357" i="1"/>
  <c r="Y357" i="1"/>
  <c r="W357" i="1"/>
  <c r="U357" i="1"/>
  <c r="S357" i="1"/>
  <c r="Q357" i="1"/>
  <c r="O357" i="1"/>
  <c r="DN356" i="1"/>
  <c r="DM356" i="1"/>
  <c r="DK356" i="1"/>
  <c r="DI356" i="1"/>
  <c r="DG356" i="1"/>
  <c r="DE356" i="1"/>
  <c r="DC356" i="1"/>
  <c r="DA356" i="1"/>
  <c r="CY356" i="1"/>
  <c r="CW356" i="1"/>
  <c r="CU356" i="1"/>
  <c r="CS356" i="1"/>
  <c r="CQ356" i="1"/>
  <c r="CO356" i="1"/>
  <c r="CM356" i="1"/>
  <c r="CK356" i="1"/>
  <c r="CI356" i="1"/>
  <c r="CG356" i="1"/>
  <c r="CE356" i="1"/>
  <c r="CC356" i="1"/>
  <c r="CA356" i="1"/>
  <c r="BY356" i="1"/>
  <c r="BW356" i="1"/>
  <c r="BU356" i="1"/>
  <c r="BS356" i="1"/>
  <c r="BQ356" i="1"/>
  <c r="BO356" i="1"/>
  <c r="BM356" i="1"/>
  <c r="BK356" i="1"/>
  <c r="BI356" i="1"/>
  <c r="BG356" i="1"/>
  <c r="BE356" i="1"/>
  <c r="BC356" i="1"/>
  <c r="BA356" i="1"/>
  <c r="AY356" i="1"/>
  <c r="AW356" i="1"/>
  <c r="AU356" i="1"/>
  <c r="AS356" i="1"/>
  <c r="AQ356" i="1"/>
  <c r="AO356" i="1"/>
  <c r="AM356" i="1"/>
  <c r="AK356" i="1"/>
  <c r="AI356" i="1"/>
  <c r="AG356" i="1"/>
  <c r="AE356" i="1"/>
  <c r="AC356" i="1"/>
  <c r="AA356" i="1"/>
  <c r="Y356" i="1"/>
  <c r="W356" i="1"/>
  <c r="U356" i="1"/>
  <c r="S356" i="1"/>
  <c r="Q356" i="1"/>
  <c r="O356" i="1"/>
  <c r="DN355" i="1"/>
  <c r="DM355" i="1"/>
  <c r="DK355" i="1"/>
  <c r="DI355" i="1"/>
  <c r="DG355" i="1"/>
  <c r="DE355" i="1"/>
  <c r="DC355" i="1"/>
  <c r="DA355" i="1"/>
  <c r="CY355" i="1"/>
  <c r="CW355" i="1"/>
  <c r="CU355" i="1"/>
  <c r="CS355" i="1"/>
  <c r="CQ355" i="1"/>
  <c r="CO355" i="1"/>
  <c r="CM355" i="1"/>
  <c r="CK355" i="1"/>
  <c r="CI355" i="1"/>
  <c r="CG355" i="1"/>
  <c r="CE355" i="1"/>
  <c r="CC355" i="1"/>
  <c r="CA355" i="1"/>
  <c r="BY355" i="1"/>
  <c r="BW355" i="1"/>
  <c r="BU355" i="1"/>
  <c r="BS355" i="1"/>
  <c r="BQ355" i="1"/>
  <c r="BO355" i="1"/>
  <c r="BM355" i="1"/>
  <c r="BK355" i="1"/>
  <c r="BI355" i="1"/>
  <c r="BG355" i="1"/>
  <c r="BE355" i="1"/>
  <c r="BC355" i="1"/>
  <c r="BA355" i="1"/>
  <c r="AY355" i="1"/>
  <c r="AW355" i="1"/>
  <c r="AU355" i="1"/>
  <c r="AS355" i="1"/>
  <c r="AQ355" i="1"/>
  <c r="AO355" i="1"/>
  <c r="AM355" i="1"/>
  <c r="AK355" i="1"/>
  <c r="AI355" i="1"/>
  <c r="AG355" i="1"/>
  <c r="AE355" i="1"/>
  <c r="AC355" i="1"/>
  <c r="AA355" i="1"/>
  <c r="Y355" i="1"/>
  <c r="W355" i="1"/>
  <c r="U355" i="1"/>
  <c r="S355" i="1"/>
  <c r="Q355" i="1"/>
  <c r="O355" i="1"/>
  <c r="DN354" i="1"/>
  <c r="DM354" i="1"/>
  <c r="DK354" i="1"/>
  <c r="DI354" i="1"/>
  <c r="DG354" i="1"/>
  <c r="DE354" i="1"/>
  <c r="DC354" i="1"/>
  <c r="DA354" i="1"/>
  <c r="CY354" i="1"/>
  <c r="CW354" i="1"/>
  <c r="CU354" i="1"/>
  <c r="CS354" i="1"/>
  <c r="CQ354" i="1"/>
  <c r="CO354" i="1"/>
  <c r="CM354" i="1"/>
  <c r="CK354" i="1"/>
  <c r="CI354" i="1"/>
  <c r="CG354" i="1"/>
  <c r="CE354" i="1"/>
  <c r="CC354" i="1"/>
  <c r="CA354" i="1"/>
  <c r="BY354" i="1"/>
  <c r="BW354" i="1"/>
  <c r="BU354" i="1"/>
  <c r="BS354" i="1"/>
  <c r="BQ354" i="1"/>
  <c r="BO354" i="1"/>
  <c r="BM354" i="1"/>
  <c r="BK354" i="1"/>
  <c r="BI354" i="1"/>
  <c r="BG354" i="1"/>
  <c r="BE354" i="1"/>
  <c r="BC354" i="1"/>
  <c r="BA354" i="1"/>
  <c r="AY354" i="1"/>
  <c r="AW354" i="1"/>
  <c r="AU354" i="1"/>
  <c r="AS354" i="1"/>
  <c r="AQ354" i="1"/>
  <c r="AO354" i="1"/>
  <c r="AM354" i="1"/>
  <c r="AK354" i="1"/>
  <c r="AI354" i="1"/>
  <c r="AG354" i="1"/>
  <c r="AE354" i="1"/>
  <c r="AC354" i="1"/>
  <c r="AA354" i="1"/>
  <c r="Y354" i="1"/>
  <c r="W354" i="1"/>
  <c r="U354" i="1"/>
  <c r="S354" i="1"/>
  <c r="Q354" i="1"/>
  <c r="O354" i="1"/>
  <c r="DN353" i="1"/>
  <c r="DM353" i="1"/>
  <c r="DK353" i="1"/>
  <c r="DI353" i="1"/>
  <c r="DG353" i="1"/>
  <c r="DE353" i="1"/>
  <c r="DC353" i="1"/>
  <c r="DA353" i="1"/>
  <c r="CY353" i="1"/>
  <c r="CW353" i="1"/>
  <c r="CU353" i="1"/>
  <c r="CS353" i="1"/>
  <c r="CQ353" i="1"/>
  <c r="CO353" i="1"/>
  <c r="CM353" i="1"/>
  <c r="CK353" i="1"/>
  <c r="CI353" i="1"/>
  <c r="CG353" i="1"/>
  <c r="CE353" i="1"/>
  <c r="CC353" i="1"/>
  <c r="CA353" i="1"/>
  <c r="BY353" i="1"/>
  <c r="BW353" i="1"/>
  <c r="BU353" i="1"/>
  <c r="BS353" i="1"/>
  <c r="BQ353" i="1"/>
  <c r="BO353" i="1"/>
  <c r="BM353" i="1"/>
  <c r="BK353" i="1"/>
  <c r="BI353" i="1"/>
  <c r="BG353" i="1"/>
  <c r="BE353" i="1"/>
  <c r="BC353" i="1"/>
  <c r="BA353" i="1"/>
  <c r="AY353" i="1"/>
  <c r="AW353" i="1"/>
  <c r="AU353" i="1"/>
  <c r="AS353" i="1"/>
  <c r="AQ353" i="1"/>
  <c r="AO353" i="1"/>
  <c r="AM353" i="1"/>
  <c r="AK353" i="1"/>
  <c r="AI353" i="1"/>
  <c r="AG353" i="1"/>
  <c r="AE353" i="1"/>
  <c r="AC353" i="1"/>
  <c r="AA353" i="1"/>
  <c r="Y353" i="1"/>
  <c r="W353" i="1"/>
  <c r="U353" i="1"/>
  <c r="S353" i="1"/>
  <c r="Q353" i="1"/>
  <c r="O353" i="1"/>
  <c r="DN352" i="1"/>
  <c r="DM352" i="1"/>
  <c r="DK352" i="1"/>
  <c r="DI352" i="1"/>
  <c r="DG352" i="1"/>
  <c r="DE352" i="1"/>
  <c r="DC352" i="1"/>
  <c r="DA352" i="1"/>
  <c r="CY352" i="1"/>
  <c r="CW352" i="1"/>
  <c r="CU352" i="1"/>
  <c r="CS352" i="1"/>
  <c r="CQ352" i="1"/>
  <c r="CO352" i="1"/>
  <c r="CM352" i="1"/>
  <c r="CK352" i="1"/>
  <c r="CI352" i="1"/>
  <c r="CG352" i="1"/>
  <c r="CE352" i="1"/>
  <c r="CC352" i="1"/>
  <c r="CA352" i="1"/>
  <c r="BY352" i="1"/>
  <c r="BW352" i="1"/>
  <c r="BU352" i="1"/>
  <c r="BS352" i="1"/>
  <c r="BQ352" i="1"/>
  <c r="BO352" i="1"/>
  <c r="BM352" i="1"/>
  <c r="BK352" i="1"/>
  <c r="BI352" i="1"/>
  <c r="BG352" i="1"/>
  <c r="BE352" i="1"/>
  <c r="BC352" i="1"/>
  <c r="BA352" i="1"/>
  <c r="AY352" i="1"/>
  <c r="AW352" i="1"/>
  <c r="AU352" i="1"/>
  <c r="AS352" i="1"/>
  <c r="AQ352" i="1"/>
  <c r="AO352" i="1"/>
  <c r="AM352" i="1"/>
  <c r="AK352" i="1"/>
  <c r="AI352" i="1"/>
  <c r="AG352" i="1"/>
  <c r="AE352" i="1"/>
  <c r="AC352" i="1"/>
  <c r="AA352" i="1"/>
  <c r="Y352" i="1"/>
  <c r="W352" i="1"/>
  <c r="U352" i="1"/>
  <c r="S352" i="1"/>
  <c r="Q352" i="1"/>
  <c r="O352" i="1"/>
  <c r="DN351" i="1"/>
  <c r="DM351" i="1"/>
  <c r="DK351" i="1"/>
  <c r="DI351" i="1"/>
  <c r="DG351" i="1"/>
  <c r="DE351" i="1"/>
  <c r="DC351" i="1"/>
  <c r="DA351" i="1"/>
  <c r="CY351" i="1"/>
  <c r="CW351" i="1"/>
  <c r="CU351" i="1"/>
  <c r="CS351" i="1"/>
  <c r="CQ351" i="1"/>
  <c r="CO351" i="1"/>
  <c r="CM351" i="1"/>
  <c r="CK351" i="1"/>
  <c r="CI351" i="1"/>
  <c r="CG351" i="1"/>
  <c r="CE351" i="1"/>
  <c r="CC351" i="1"/>
  <c r="CA351" i="1"/>
  <c r="BY351" i="1"/>
  <c r="BW351" i="1"/>
  <c r="BU351" i="1"/>
  <c r="BS351" i="1"/>
  <c r="BQ351" i="1"/>
  <c r="BO351" i="1"/>
  <c r="BM351" i="1"/>
  <c r="BK351" i="1"/>
  <c r="BI351" i="1"/>
  <c r="BG351" i="1"/>
  <c r="BE351" i="1"/>
  <c r="BC351" i="1"/>
  <c r="BA351" i="1"/>
  <c r="AY351" i="1"/>
  <c r="AW351" i="1"/>
  <c r="AU351" i="1"/>
  <c r="AS351" i="1"/>
  <c r="AQ351" i="1"/>
  <c r="AO351" i="1"/>
  <c r="AM351" i="1"/>
  <c r="AK351" i="1"/>
  <c r="AI351" i="1"/>
  <c r="AG351" i="1"/>
  <c r="AE351" i="1"/>
  <c r="AC351" i="1"/>
  <c r="AA351" i="1"/>
  <c r="Y351" i="1"/>
  <c r="W351" i="1"/>
  <c r="U351" i="1"/>
  <c r="S351" i="1"/>
  <c r="Q351" i="1"/>
  <c r="O351" i="1"/>
  <c r="DM350" i="1"/>
  <c r="DK350" i="1"/>
  <c r="DI350" i="1"/>
  <c r="DG350" i="1"/>
  <c r="DE350" i="1"/>
  <c r="DC350" i="1"/>
  <c r="DA350" i="1"/>
  <c r="CY350" i="1"/>
  <c r="CW350" i="1"/>
  <c r="CU350" i="1"/>
  <c r="CS350" i="1"/>
  <c r="CQ350" i="1"/>
  <c r="CO350" i="1"/>
  <c r="CM350" i="1"/>
  <c r="CK350" i="1"/>
  <c r="CI350" i="1"/>
  <c r="CG350" i="1"/>
  <c r="CE350" i="1"/>
  <c r="CC350" i="1"/>
  <c r="CA350" i="1"/>
  <c r="BY350" i="1"/>
  <c r="BW350" i="1"/>
  <c r="BU350" i="1"/>
  <c r="BS350" i="1"/>
  <c r="BQ350" i="1"/>
  <c r="BN350" i="1"/>
  <c r="BM350" i="1"/>
  <c r="BK350" i="1"/>
  <c r="BI350" i="1"/>
  <c r="BG350" i="1"/>
  <c r="BE350" i="1"/>
  <c r="BC350" i="1"/>
  <c r="BA350" i="1"/>
  <c r="AY350" i="1"/>
  <c r="AW350" i="1"/>
  <c r="AT350" i="1"/>
  <c r="AU350" i="1" s="1"/>
  <c r="AS350" i="1"/>
  <c r="AQ350" i="1"/>
  <c r="AO350" i="1"/>
  <c r="AM350" i="1"/>
  <c r="AK350" i="1"/>
  <c r="AI350" i="1"/>
  <c r="AG350" i="1"/>
  <c r="AE350" i="1"/>
  <c r="AC350" i="1"/>
  <c r="AA350" i="1"/>
  <c r="Y350" i="1"/>
  <c r="W350" i="1"/>
  <c r="U350" i="1"/>
  <c r="S350" i="1"/>
  <c r="P350" i="1"/>
  <c r="Q350" i="1" s="1"/>
  <c r="O350" i="1"/>
  <c r="DN349" i="1"/>
  <c r="DM349" i="1"/>
  <c r="DK349" i="1"/>
  <c r="DI349" i="1"/>
  <c r="DG349" i="1"/>
  <c r="DE349" i="1"/>
  <c r="DC349" i="1"/>
  <c r="DA349" i="1"/>
  <c r="CY349" i="1"/>
  <c r="CW349" i="1"/>
  <c r="CU349" i="1"/>
  <c r="CS349" i="1"/>
  <c r="CQ349" i="1"/>
  <c r="CO349" i="1"/>
  <c r="CM349" i="1"/>
  <c r="CK349" i="1"/>
  <c r="CI349" i="1"/>
  <c r="CG349" i="1"/>
  <c r="CG348" i="1" s="1"/>
  <c r="CE349" i="1"/>
  <c r="CC349" i="1"/>
  <c r="CA349" i="1"/>
  <c r="BY349" i="1"/>
  <c r="BW349" i="1"/>
  <c r="BU349" i="1"/>
  <c r="BS349" i="1"/>
  <c r="BQ349" i="1"/>
  <c r="BO349" i="1"/>
  <c r="BM349" i="1"/>
  <c r="BK349" i="1"/>
  <c r="BI349" i="1"/>
  <c r="BG349" i="1"/>
  <c r="BE349" i="1"/>
  <c r="BC349" i="1"/>
  <c r="BA349" i="1"/>
  <c r="BA348" i="1" s="1"/>
  <c r="AY349" i="1"/>
  <c r="AW349" i="1"/>
  <c r="AU349" i="1"/>
  <c r="AS349" i="1"/>
  <c r="AQ349" i="1"/>
  <c r="AO349" i="1"/>
  <c r="AM349" i="1"/>
  <c r="AK349" i="1"/>
  <c r="AK348" i="1" s="1"/>
  <c r="AI349" i="1"/>
  <c r="AG349" i="1"/>
  <c r="AE349" i="1"/>
  <c r="AC349" i="1"/>
  <c r="AA349" i="1"/>
  <c r="Y349" i="1"/>
  <c r="W349" i="1"/>
  <c r="U349" i="1"/>
  <c r="S349" i="1"/>
  <c r="Q349" i="1"/>
  <c r="O349" i="1"/>
  <c r="DL348" i="1"/>
  <c r="DH348" i="1"/>
  <c r="DF348" i="1"/>
  <c r="DD348" i="1"/>
  <c r="DB348" i="1"/>
  <c r="CZ348" i="1"/>
  <c r="CX348" i="1"/>
  <c r="CV348" i="1"/>
  <c r="CT348" i="1"/>
  <c r="CR348" i="1"/>
  <c r="CP348" i="1"/>
  <c r="CN348" i="1"/>
  <c r="CL348" i="1"/>
  <c r="CJ348" i="1"/>
  <c r="CH348" i="1"/>
  <c r="CF348" i="1"/>
  <c r="CD348" i="1"/>
  <c r="CB348" i="1"/>
  <c r="BZ348" i="1"/>
  <c r="BX348" i="1"/>
  <c r="BV348" i="1"/>
  <c r="BT348" i="1"/>
  <c r="BR348" i="1"/>
  <c r="BP348" i="1"/>
  <c r="BL348" i="1"/>
  <c r="BJ348" i="1"/>
  <c r="BH348" i="1"/>
  <c r="BF348" i="1"/>
  <c r="BD348" i="1"/>
  <c r="BB348" i="1"/>
  <c r="AZ348" i="1"/>
  <c r="AX348" i="1"/>
  <c r="AV348" i="1"/>
  <c r="AT348" i="1"/>
  <c r="AR348" i="1"/>
  <c r="AN348" i="1"/>
  <c r="AL348" i="1"/>
  <c r="AJ348" i="1"/>
  <c r="AH348" i="1"/>
  <c r="AF348" i="1"/>
  <c r="AD348" i="1"/>
  <c r="AB348" i="1"/>
  <c r="Z348" i="1"/>
  <c r="X348" i="1"/>
  <c r="V348" i="1"/>
  <c r="T348" i="1"/>
  <c r="R348" i="1"/>
  <c r="P348" i="1"/>
  <c r="N348" i="1"/>
  <c r="DN347" i="1"/>
  <c r="DM347" i="1"/>
  <c r="DK347" i="1"/>
  <c r="DI347" i="1"/>
  <c r="DG347" i="1"/>
  <c r="DE347" i="1"/>
  <c r="DC347" i="1"/>
  <c r="DA347" i="1"/>
  <c r="CY347" i="1"/>
  <c r="CW347" i="1"/>
  <c r="CU347" i="1"/>
  <c r="CS347" i="1"/>
  <c r="CQ347" i="1"/>
  <c r="CO347" i="1"/>
  <c r="CM347" i="1"/>
  <c r="CK347" i="1"/>
  <c r="CI347" i="1"/>
  <c r="CG347" i="1"/>
  <c r="CE347" i="1"/>
  <c r="CC347" i="1"/>
  <c r="CA347" i="1"/>
  <c r="BY347" i="1"/>
  <c r="BW347" i="1"/>
  <c r="BU347" i="1"/>
  <c r="BS347" i="1"/>
  <c r="BQ347" i="1"/>
  <c r="BO347" i="1"/>
  <c r="BM347" i="1"/>
  <c r="BK347" i="1"/>
  <c r="BI347" i="1"/>
  <c r="BG347" i="1"/>
  <c r="BE347" i="1"/>
  <c r="BC347" i="1"/>
  <c r="BA347" i="1"/>
  <c r="AY347" i="1"/>
  <c r="AW347" i="1"/>
  <c r="AU347" i="1"/>
  <c r="AS347" i="1"/>
  <c r="AQ347" i="1"/>
  <c r="AO347" i="1"/>
  <c r="AM347" i="1"/>
  <c r="AK347" i="1"/>
  <c r="AI347" i="1"/>
  <c r="AG347" i="1"/>
  <c r="AE347" i="1"/>
  <c r="AC347" i="1"/>
  <c r="AA347" i="1"/>
  <c r="Y347" i="1"/>
  <c r="W347" i="1"/>
  <c r="U347" i="1"/>
  <c r="S347" i="1"/>
  <c r="Q347" i="1"/>
  <c r="O347" i="1"/>
  <c r="DN346" i="1"/>
  <c r="DM346" i="1"/>
  <c r="DK346" i="1"/>
  <c r="DI346" i="1"/>
  <c r="DG346" i="1"/>
  <c r="DE346" i="1"/>
  <c r="DC346" i="1"/>
  <c r="DA346" i="1"/>
  <c r="CY346" i="1"/>
  <c r="CW346" i="1"/>
  <c r="CU346" i="1"/>
  <c r="CS346" i="1"/>
  <c r="CQ346" i="1"/>
  <c r="CO346" i="1"/>
  <c r="CM346" i="1"/>
  <c r="CK346" i="1"/>
  <c r="CI346" i="1"/>
  <c r="CG346" i="1"/>
  <c r="CE346" i="1"/>
  <c r="CC346" i="1"/>
  <c r="CA346" i="1"/>
  <c r="BY346" i="1"/>
  <c r="BW346" i="1"/>
  <c r="BU346" i="1"/>
  <c r="BS346" i="1"/>
  <c r="BQ346" i="1"/>
  <c r="BO346" i="1"/>
  <c r="BM346" i="1"/>
  <c r="BK346" i="1"/>
  <c r="BI346" i="1"/>
  <c r="BG346" i="1"/>
  <c r="BE346" i="1"/>
  <c r="BC346" i="1"/>
  <c r="BA346" i="1"/>
  <c r="AY346" i="1"/>
  <c r="AW346" i="1"/>
  <c r="AU346" i="1"/>
  <c r="AS346" i="1"/>
  <c r="AQ346" i="1"/>
  <c r="AO346" i="1"/>
  <c r="AM346" i="1"/>
  <c r="AK346" i="1"/>
  <c r="AI346" i="1"/>
  <c r="AG346" i="1"/>
  <c r="AE346" i="1"/>
  <c r="AC346" i="1"/>
  <c r="AA346" i="1"/>
  <c r="Y346" i="1"/>
  <c r="W346" i="1"/>
  <c r="U346" i="1"/>
  <c r="S346" i="1"/>
  <c r="Q346" i="1"/>
  <c r="O346" i="1"/>
  <c r="DN345" i="1"/>
  <c r="DM345" i="1"/>
  <c r="DK345" i="1"/>
  <c r="DI345" i="1"/>
  <c r="DG345" i="1"/>
  <c r="DE345" i="1"/>
  <c r="DC345" i="1"/>
  <c r="DA345" i="1"/>
  <c r="CY345" i="1"/>
  <c r="CW345" i="1"/>
  <c r="CU345" i="1"/>
  <c r="CS345" i="1"/>
  <c r="CQ345" i="1"/>
  <c r="CO345" i="1"/>
  <c r="CM345" i="1"/>
  <c r="CK345" i="1"/>
  <c r="CI345" i="1"/>
  <c r="CG345" i="1"/>
  <c r="CE345" i="1"/>
  <c r="CC345" i="1"/>
  <c r="CA345" i="1"/>
  <c r="BY345" i="1"/>
  <c r="BW345" i="1"/>
  <c r="BU345" i="1"/>
  <c r="BS345" i="1"/>
  <c r="BQ345" i="1"/>
  <c r="BO345" i="1"/>
  <c r="BM345" i="1"/>
  <c r="BK345" i="1"/>
  <c r="BI345" i="1"/>
  <c r="BG345" i="1"/>
  <c r="BE345" i="1"/>
  <c r="BC345" i="1"/>
  <c r="BA345" i="1"/>
  <c r="AY345" i="1"/>
  <c r="AW345" i="1"/>
  <c r="AU345" i="1"/>
  <c r="AS345" i="1"/>
  <c r="AQ345" i="1"/>
  <c r="AO345" i="1"/>
  <c r="AM345" i="1"/>
  <c r="AK345" i="1"/>
  <c r="AI345" i="1"/>
  <c r="AG345" i="1"/>
  <c r="AE345" i="1"/>
  <c r="AC345" i="1"/>
  <c r="AA345" i="1"/>
  <c r="Y345" i="1"/>
  <c r="W345" i="1"/>
  <c r="U345" i="1"/>
  <c r="S345" i="1"/>
  <c r="Q345" i="1"/>
  <c r="O345" i="1"/>
  <c r="DN344" i="1"/>
  <c r="DM344" i="1"/>
  <c r="DK344" i="1"/>
  <c r="DI344" i="1"/>
  <c r="DG344" i="1"/>
  <c r="DE344" i="1"/>
  <c r="DC344" i="1"/>
  <c r="DA344" i="1"/>
  <c r="CY344" i="1"/>
  <c r="CW344" i="1"/>
  <c r="CU344" i="1"/>
  <c r="CS344" i="1"/>
  <c r="CQ344" i="1"/>
  <c r="CO344" i="1"/>
  <c r="CM344" i="1"/>
  <c r="CK344" i="1"/>
  <c r="CI344" i="1"/>
  <c r="CG344" i="1"/>
  <c r="CE344" i="1"/>
  <c r="CC344" i="1"/>
  <c r="CA344" i="1"/>
  <c r="BY344" i="1"/>
  <c r="BW344" i="1"/>
  <c r="BU344" i="1"/>
  <c r="BS344" i="1"/>
  <c r="BQ344" i="1"/>
  <c r="BO344" i="1"/>
  <c r="BM344" i="1"/>
  <c r="BK344" i="1"/>
  <c r="BI344" i="1"/>
  <c r="BG344" i="1"/>
  <c r="BE344" i="1"/>
  <c r="BC344" i="1"/>
  <c r="BA344" i="1"/>
  <c r="AY344" i="1"/>
  <c r="AW344" i="1"/>
  <c r="AU344" i="1"/>
  <c r="AS344" i="1"/>
  <c r="AQ344" i="1"/>
  <c r="AO344" i="1"/>
  <c r="AM344" i="1"/>
  <c r="AK344" i="1"/>
  <c r="AI344" i="1"/>
  <c r="AG344" i="1"/>
  <c r="AE344" i="1"/>
  <c r="AC344" i="1"/>
  <c r="AA344" i="1"/>
  <c r="Y344" i="1"/>
  <c r="W344" i="1"/>
  <c r="U344" i="1"/>
  <c r="S344" i="1"/>
  <c r="Q344" i="1"/>
  <c r="O344" i="1"/>
  <c r="DN343" i="1"/>
  <c r="DM343" i="1"/>
  <c r="DK343" i="1"/>
  <c r="DI343" i="1"/>
  <c r="DG343" i="1"/>
  <c r="DE343" i="1"/>
  <c r="DC343" i="1"/>
  <c r="DA343" i="1"/>
  <c r="CY343" i="1"/>
  <c r="CW343" i="1"/>
  <c r="CU343" i="1"/>
  <c r="CU342" i="1" s="1"/>
  <c r="CS343" i="1"/>
  <c r="CQ343" i="1"/>
  <c r="CO343" i="1"/>
  <c r="CM343" i="1"/>
  <c r="CK343" i="1"/>
  <c r="CI343" i="1"/>
  <c r="CG343" i="1"/>
  <c r="CE343" i="1"/>
  <c r="CC343" i="1"/>
  <c r="CA343" i="1"/>
  <c r="BY343" i="1"/>
  <c r="BW343" i="1"/>
  <c r="BU343" i="1"/>
  <c r="BS343" i="1"/>
  <c r="BQ343" i="1"/>
  <c r="BO343" i="1"/>
  <c r="BM343" i="1"/>
  <c r="BK343" i="1"/>
  <c r="BI343" i="1"/>
  <c r="BG343" i="1"/>
  <c r="BE343" i="1"/>
  <c r="BC343" i="1"/>
  <c r="BA343" i="1"/>
  <c r="AY343" i="1"/>
  <c r="AW343" i="1"/>
  <c r="AU343" i="1"/>
  <c r="AS343" i="1"/>
  <c r="AQ343" i="1"/>
  <c r="AO343" i="1"/>
  <c r="AM343" i="1"/>
  <c r="AK343" i="1"/>
  <c r="AI343" i="1"/>
  <c r="AG343" i="1"/>
  <c r="AE343" i="1"/>
  <c r="AC343" i="1"/>
  <c r="AA343" i="1"/>
  <c r="Y343" i="1"/>
  <c r="W343" i="1"/>
  <c r="U343" i="1"/>
  <c r="S343" i="1"/>
  <c r="Q343" i="1"/>
  <c r="O343" i="1"/>
  <c r="DL342" i="1"/>
  <c r="DH342" i="1"/>
  <c r="DF342" i="1"/>
  <c r="DD342" i="1"/>
  <c r="DB342" i="1"/>
  <c r="CZ342" i="1"/>
  <c r="CX342" i="1"/>
  <c r="CV342" i="1"/>
  <c r="CT342" i="1"/>
  <c r="CR342" i="1"/>
  <c r="CP342" i="1"/>
  <c r="CN342" i="1"/>
  <c r="CL342" i="1"/>
  <c r="CJ342" i="1"/>
  <c r="CH342" i="1"/>
  <c r="CF342" i="1"/>
  <c r="CD342" i="1"/>
  <c r="CB342" i="1"/>
  <c r="BZ342" i="1"/>
  <c r="BX342" i="1"/>
  <c r="BV342" i="1"/>
  <c r="BT342" i="1"/>
  <c r="BR342" i="1"/>
  <c r="BP342" i="1"/>
  <c r="BN342" i="1"/>
  <c r="BL342" i="1"/>
  <c r="BJ342" i="1"/>
  <c r="BH342" i="1"/>
  <c r="BF342" i="1"/>
  <c r="BD342" i="1"/>
  <c r="BB342" i="1"/>
  <c r="AZ342" i="1"/>
  <c r="AX342" i="1"/>
  <c r="AV342" i="1"/>
  <c r="AT342" i="1"/>
  <c r="AR342" i="1"/>
  <c r="AN342" i="1"/>
  <c r="AL342" i="1"/>
  <c r="AJ342" i="1"/>
  <c r="AH342" i="1"/>
  <c r="AF342" i="1"/>
  <c r="AD342" i="1"/>
  <c r="AB342" i="1"/>
  <c r="Z342" i="1"/>
  <c r="X342" i="1"/>
  <c r="V342" i="1"/>
  <c r="T342" i="1"/>
  <c r="R342" i="1"/>
  <c r="P342" i="1"/>
  <c r="N342" i="1"/>
  <c r="DN341" i="1"/>
  <c r="DM341" i="1"/>
  <c r="DK341" i="1"/>
  <c r="DI341" i="1"/>
  <c r="DG341" i="1"/>
  <c r="DE341" i="1"/>
  <c r="DC341" i="1"/>
  <c r="DA341" i="1"/>
  <c r="CY341" i="1"/>
  <c r="CW341" i="1"/>
  <c r="CU341" i="1"/>
  <c r="CS341" i="1"/>
  <c r="CQ341" i="1"/>
  <c r="CO341" i="1"/>
  <c r="CM341" i="1"/>
  <c r="CK341" i="1"/>
  <c r="CI341" i="1"/>
  <c r="CG341" i="1"/>
  <c r="CE341" i="1"/>
  <c r="CC341" i="1"/>
  <c r="CA341" i="1"/>
  <c r="BY341" i="1"/>
  <c r="BW341" i="1"/>
  <c r="BU341" i="1"/>
  <c r="BS341" i="1"/>
  <c r="BQ341" i="1"/>
  <c r="BO341" i="1"/>
  <c r="BM341" i="1"/>
  <c r="BK341" i="1"/>
  <c r="BI341" i="1"/>
  <c r="BG341" i="1"/>
  <c r="BE341" i="1"/>
  <c r="BC341" i="1"/>
  <c r="BA341" i="1"/>
  <c r="AY341" i="1"/>
  <c r="AW341" i="1"/>
  <c r="AU341" i="1"/>
  <c r="AS341" i="1"/>
  <c r="AQ341" i="1"/>
  <c r="AO341" i="1"/>
  <c r="AM341" i="1"/>
  <c r="AK341" i="1"/>
  <c r="AI341" i="1"/>
  <c r="AG341" i="1"/>
  <c r="AE341" i="1"/>
  <c r="AC341" i="1"/>
  <c r="AA341" i="1"/>
  <c r="Y341" i="1"/>
  <c r="W341" i="1"/>
  <c r="U341" i="1"/>
  <c r="S341" i="1"/>
  <c r="Q341" i="1"/>
  <c r="O341" i="1"/>
  <c r="DN340" i="1"/>
  <c r="DM340" i="1"/>
  <c r="DK340" i="1"/>
  <c r="DI340" i="1"/>
  <c r="DG340" i="1"/>
  <c r="DE340" i="1"/>
  <c r="DC340" i="1"/>
  <c r="DA340" i="1"/>
  <c r="CY340" i="1"/>
  <c r="CW340" i="1"/>
  <c r="CU340" i="1"/>
  <c r="CS340" i="1"/>
  <c r="CQ340" i="1"/>
  <c r="CO340" i="1"/>
  <c r="CM340" i="1"/>
  <c r="CK340" i="1"/>
  <c r="CI340" i="1"/>
  <c r="CG340" i="1"/>
  <c r="CE340" i="1"/>
  <c r="CC340" i="1"/>
  <c r="CA340" i="1"/>
  <c r="BY340" i="1"/>
  <c r="BW340" i="1"/>
  <c r="BU340" i="1"/>
  <c r="BS340" i="1"/>
  <c r="BQ340" i="1"/>
  <c r="BO340" i="1"/>
  <c r="BM340" i="1"/>
  <c r="BK340" i="1"/>
  <c r="BI340" i="1"/>
  <c r="BG340" i="1"/>
  <c r="BE340" i="1"/>
  <c r="BC340" i="1"/>
  <c r="BA340" i="1"/>
  <c r="AY340" i="1"/>
  <c r="AW340" i="1"/>
  <c r="AU340" i="1"/>
  <c r="AS340" i="1"/>
  <c r="AQ340" i="1"/>
  <c r="AO340" i="1"/>
  <c r="AM340" i="1"/>
  <c r="AK340" i="1"/>
  <c r="AI340" i="1"/>
  <c r="AG340" i="1"/>
  <c r="AE340" i="1"/>
  <c r="AC340" i="1"/>
  <c r="AA340" i="1"/>
  <c r="Y340" i="1"/>
  <c r="W340" i="1"/>
  <c r="U340" i="1"/>
  <c r="S340" i="1"/>
  <c r="Q340" i="1"/>
  <c r="O340" i="1"/>
  <c r="DN339" i="1"/>
  <c r="DM339" i="1"/>
  <c r="DK339" i="1"/>
  <c r="DI339" i="1"/>
  <c r="DG339" i="1"/>
  <c r="DE339" i="1"/>
  <c r="DC339" i="1"/>
  <c r="DA339" i="1"/>
  <c r="CY339" i="1"/>
  <c r="CW339" i="1"/>
  <c r="CU339" i="1"/>
  <c r="CS339" i="1"/>
  <c r="CQ339" i="1"/>
  <c r="CO339" i="1"/>
  <c r="CM339" i="1"/>
  <c r="CK339" i="1"/>
  <c r="CI339" i="1"/>
  <c r="CG339" i="1"/>
  <c r="CE339" i="1"/>
  <c r="CC339" i="1"/>
  <c r="CA339" i="1"/>
  <c r="BY339" i="1"/>
  <c r="BW339" i="1"/>
  <c r="BU339" i="1"/>
  <c r="BS339" i="1"/>
  <c r="BQ339" i="1"/>
  <c r="BO339" i="1"/>
  <c r="BM339" i="1"/>
  <c r="BK339" i="1"/>
  <c r="BI339" i="1"/>
  <c r="BG339" i="1"/>
  <c r="BE339" i="1"/>
  <c r="BC339" i="1"/>
  <c r="BA339" i="1"/>
  <c r="AY339" i="1"/>
  <c r="AW339" i="1"/>
  <c r="AU339" i="1"/>
  <c r="AS339" i="1"/>
  <c r="AQ339" i="1"/>
  <c r="AO339" i="1"/>
  <c r="AM339" i="1"/>
  <c r="AK339" i="1"/>
  <c r="AI339" i="1"/>
  <c r="AG339" i="1"/>
  <c r="AE339" i="1"/>
  <c r="AC339" i="1"/>
  <c r="AA339" i="1"/>
  <c r="Y339" i="1"/>
  <c r="W339" i="1"/>
  <c r="U339" i="1"/>
  <c r="S339" i="1"/>
  <c r="Q339" i="1"/>
  <c r="O339" i="1"/>
  <c r="DN338" i="1"/>
  <c r="DM338" i="1"/>
  <c r="DK338" i="1"/>
  <c r="DI338" i="1"/>
  <c r="DG338" i="1"/>
  <c r="DE338" i="1"/>
  <c r="DC338" i="1"/>
  <c r="DA338" i="1"/>
  <c r="CY338" i="1"/>
  <c r="CW338" i="1"/>
  <c r="CU338" i="1"/>
  <c r="CS338" i="1"/>
  <c r="CQ338" i="1"/>
  <c r="CO338" i="1"/>
  <c r="CM338" i="1"/>
  <c r="CK338" i="1"/>
  <c r="CI338" i="1"/>
  <c r="CG338" i="1"/>
  <c r="CE338" i="1"/>
  <c r="CC338" i="1"/>
  <c r="CA338" i="1"/>
  <c r="BY338" i="1"/>
  <c r="BW338" i="1"/>
  <c r="BU338" i="1"/>
  <c r="BS338" i="1"/>
  <c r="BQ338" i="1"/>
  <c r="BO338" i="1"/>
  <c r="BM338" i="1"/>
  <c r="BK338" i="1"/>
  <c r="BI338" i="1"/>
  <c r="BG338" i="1"/>
  <c r="BE338" i="1"/>
  <c r="BC338" i="1"/>
  <c r="BA338" i="1"/>
  <c r="AY338" i="1"/>
  <c r="AW338" i="1"/>
  <c r="AU338" i="1"/>
  <c r="AS338" i="1"/>
  <c r="AQ338" i="1"/>
  <c r="AO338" i="1"/>
  <c r="AM338" i="1"/>
  <c r="AK338" i="1"/>
  <c r="AI338" i="1"/>
  <c r="AG338" i="1"/>
  <c r="AE338" i="1"/>
  <c r="AC338" i="1"/>
  <c r="AA338" i="1"/>
  <c r="Y338" i="1"/>
  <c r="W338" i="1"/>
  <c r="U338" i="1"/>
  <c r="S338" i="1"/>
  <c r="Q338" i="1"/>
  <c r="O338" i="1"/>
  <c r="DM337" i="1"/>
  <c r="DK337" i="1"/>
  <c r="DI337" i="1"/>
  <c r="DG337" i="1"/>
  <c r="DE337" i="1"/>
  <c r="DC337" i="1"/>
  <c r="DA337" i="1"/>
  <c r="CY337" i="1"/>
  <c r="CW337" i="1"/>
  <c r="CU337" i="1"/>
  <c r="CS337" i="1"/>
  <c r="CQ337" i="1"/>
  <c r="CO337" i="1"/>
  <c r="CM337" i="1"/>
  <c r="CK337" i="1"/>
  <c r="CI337" i="1"/>
  <c r="CG337" i="1"/>
  <c r="CE337" i="1"/>
  <c r="CC337" i="1"/>
  <c r="CA337" i="1"/>
  <c r="BY337" i="1"/>
  <c r="BW337" i="1"/>
  <c r="BU337" i="1"/>
  <c r="BS337" i="1"/>
  <c r="BQ337" i="1"/>
  <c r="BN337" i="1"/>
  <c r="BM337" i="1"/>
  <c r="BK337" i="1"/>
  <c r="BI337" i="1"/>
  <c r="BG337" i="1"/>
  <c r="BE337" i="1"/>
  <c r="BC337" i="1"/>
  <c r="BA337" i="1"/>
  <c r="AY337" i="1"/>
  <c r="AW337" i="1"/>
  <c r="AU337" i="1"/>
  <c r="AS337" i="1"/>
  <c r="AQ337" i="1"/>
  <c r="AO337" i="1"/>
  <c r="AM337" i="1"/>
  <c r="AK337" i="1"/>
  <c r="AI337" i="1"/>
  <c r="AG337" i="1"/>
  <c r="AE337" i="1"/>
  <c r="AC337" i="1"/>
  <c r="AA337" i="1"/>
  <c r="Y337" i="1"/>
  <c r="W337" i="1"/>
  <c r="U337" i="1"/>
  <c r="S337" i="1"/>
  <c r="Q337" i="1"/>
  <c r="O337" i="1"/>
  <c r="DM336" i="1"/>
  <c r="DK336" i="1"/>
  <c r="DI336" i="1"/>
  <c r="DG336" i="1"/>
  <c r="DE336" i="1"/>
  <c r="DC336" i="1"/>
  <c r="DA336" i="1"/>
  <c r="CY336" i="1"/>
  <c r="CW336" i="1"/>
  <c r="CU336" i="1"/>
  <c r="CS336" i="1"/>
  <c r="CQ336" i="1"/>
  <c r="CO336" i="1"/>
  <c r="CM336" i="1"/>
  <c r="CK336" i="1"/>
  <c r="CI336" i="1"/>
  <c r="CG336" i="1"/>
  <c r="CE336" i="1"/>
  <c r="CC336" i="1"/>
  <c r="CA336" i="1"/>
  <c r="BY336" i="1"/>
  <c r="BW336" i="1"/>
  <c r="BU336" i="1"/>
  <c r="BS336" i="1"/>
  <c r="BQ336" i="1"/>
  <c r="BN336" i="1"/>
  <c r="BM336" i="1"/>
  <c r="BK336" i="1"/>
  <c r="BI336" i="1"/>
  <c r="BG336" i="1"/>
  <c r="BE336" i="1"/>
  <c r="BC336" i="1"/>
  <c r="BA336" i="1"/>
  <c r="AY336" i="1"/>
  <c r="AW336" i="1"/>
  <c r="AU336" i="1"/>
  <c r="AS336" i="1"/>
  <c r="AQ336" i="1"/>
  <c r="AO336" i="1"/>
  <c r="AM336" i="1"/>
  <c r="AK336" i="1"/>
  <c r="AI336" i="1"/>
  <c r="AG336" i="1"/>
  <c r="AE336" i="1"/>
  <c r="AC336" i="1"/>
  <c r="AA336" i="1"/>
  <c r="Y336" i="1"/>
  <c r="W336" i="1"/>
  <c r="U336" i="1"/>
  <c r="S336" i="1"/>
  <c r="Q336" i="1"/>
  <c r="O336" i="1"/>
  <c r="DM335" i="1"/>
  <c r="DK335" i="1"/>
  <c r="DI335" i="1"/>
  <c r="DG335" i="1"/>
  <c r="DE335" i="1"/>
  <c r="DC335" i="1"/>
  <c r="DA335" i="1"/>
  <c r="CY335" i="1"/>
  <c r="CW335" i="1"/>
  <c r="CU335" i="1"/>
  <c r="CS335" i="1"/>
  <c r="CQ335" i="1"/>
  <c r="CO335" i="1"/>
  <c r="CM335" i="1"/>
  <c r="CK335" i="1"/>
  <c r="CI335" i="1"/>
  <c r="CG335" i="1"/>
  <c r="CE335" i="1"/>
  <c r="CC335" i="1"/>
  <c r="CA335" i="1"/>
  <c r="BY335" i="1"/>
  <c r="BW335" i="1"/>
  <c r="BU335" i="1"/>
  <c r="BS335" i="1"/>
  <c r="BQ335" i="1"/>
  <c r="BN335" i="1"/>
  <c r="BO335" i="1" s="1"/>
  <c r="BM335" i="1"/>
  <c r="BK335" i="1"/>
  <c r="BI335" i="1"/>
  <c r="BG335" i="1"/>
  <c r="BE335" i="1"/>
  <c r="BC335" i="1"/>
  <c r="BA335" i="1"/>
  <c r="AY335" i="1"/>
  <c r="AW335" i="1"/>
  <c r="AU335" i="1"/>
  <c r="AS335" i="1"/>
  <c r="AQ335" i="1"/>
  <c r="AO335" i="1"/>
  <c r="AM335" i="1"/>
  <c r="AK335" i="1"/>
  <c r="AI335" i="1"/>
  <c r="AG335" i="1"/>
  <c r="AE335" i="1"/>
  <c r="AC335" i="1"/>
  <c r="AA335" i="1"/>
  <c r="Y335" i="1"/>
  <c r="W335" i="1"/>
  <c r="U335" i="1"/>
  <c r="S335" i="1"/>
  <c r="P335" i="1"/>
  <c r="O335" i="1"/>
  <c r="DN334" i="1"/>
  <c r="DM334" i="1"/>
  <c r="DK334" i="1"/>
  <c r="DI334" i="1"/>
  <c r="DG334" i="1"/>
  <c r="DE334" i="1"/>
  <c r="DC334" i="1"/>
  <c r="DA334" i="1"/>
  <c r="CY334" i="1"/>
  <c r="CW334" i="1"/>
  <c r="CU334" i="1"/>
  <c r="CS334" i="1"/>
  <c r="CQ334" i="1"/>
  <c r="CO334" i="1"/>
  <c r="CM334" i="1"/>
  <c r="CK334" i="1"/>
  <c r="CI334" i="1"/>
  <c r="CG334" i="1"/>
  <c r="CE334" i="1"/>
  <c r="CC334" i="1"/>
  <c r="CA334" i="1"/>
  <c r="BY334" i="1"/>
  <c r="BW334" i="1"/>
  <c r="BU334" i="1"/>
  <c r="BS334" i="1"/>
  <c r="BQ334" i="1"/>
  <c r="BO334" i="1"/>
  <c r="BM334" i="1"/>
  <c r="BK334" i="1"/>
  <c r="BI334" i="1"/>
  <c r="BG334" i="1"/>
  <c r="BE334" i="1"/>
  <c r="BC334" i="1"/>
  <c r="BA334" i="1"/>
  <c r="AY334" i="1"/>
  <c r="AW334" i="1"/>
  <c r="AU334" i="1"/>
  <c r="AS334" i="1"/>
  <c r="AQ334" i="1"/>
  <c r="AO334" i="1"/>
  <c r="AO333" i="1" s="1"/>
  <c r="AM334" i="1"/>
  <c r="AK334" i="1"/>
  <c r="AI334" i="1"/>
  <c r="AG334" i="1"/>
  <c r="AE334" i="1"/>
  <c r="AC334" i="1"/>
  <c r="AA334" i="1"/>
  <c r="Y334" i="1"/>
  <c r="Y333" i="1" s="1"/>
  <c r="W334" i="1"/>
  <c r="U334" i="1"/>
  <c r="S334" i="1"/>
  <c r="Q334" i="1"/>
  <c r="O334" i="1"/>
  <c r="DL333" i="1"/>
  <c r="DH333" i="1"/>
  <c r="DF333" i="1"/>
  <c r="DD333" i="1"/>
  <c r="DB333" i="1"/>
  <c r="CZ333" i="1"/>
  <c r="CX333" i="1"/>
  <c r="CV333" i="1"/>
  <c r="CT333" i="1"/>
  <c r="CR333" i="1"/>
  <c r="CP333" i="1"/>
  <c r="CN333" i="1"/>
  <c r="CL333" i="1"/>
  <c r="CJ333" i="1"/>
  <c r="CH333" i="1"/>
  <c r="CF333" i="1"/>
  <c r="CD333" i="1"/>
  <c r="CB333" i="1"/>
  <c r="CA333" i="1"/>
  <c r="BZ333" i="1"/>
  <c r="BX333" i="1"/>
  <c r="BV333" i="1"/>
  <c r="BT333" i="1"/>
  <c r="BR333" i="1"/>
  <c r="BP333" i="1"/>
  <c r="BL333" i="1"/>
  <c r="BJ333" i="1"/>
  <c r="BH333" i="1"/>
  <c r="BF333" i="1"/>
  <c r="BD333" i="1"/>
  <c r="BB333" i="1"/>
  <c r="AZ333" i="1"/>
  <c r="AX333" i="1"/>
  <c r="AV333" i="1"/>
  <c r="AT333" i="1"/>
  <c r="AR333" i="1"/>
  <c r="AN333" i="1"/>
  <c r="AL333" i="1"/>
  <c r="AJ333" i="1"/>
  <c r="AH333" i="1"/>
  <c r="AF333" i="1"/>
  <c r="AD333" i="1"/>
  <c r="AB333" i="1"/>
  <c r="Z333" i="1"/>
  <c r="X333" i="1"/>
  <c r="V333" i="1"/>
  <c r="U333" i="1"/>
  <c r="T333" i="1"/>
  <c r="R333" i="1"/>
  <c r="N333" i="1"/>
  <c r="DM332" i="1"/>
  <c r="DK332" i="1"/>
  <c r="DI332" i="1"/>
  <c r="DG332" i="1"/>
  <c r="DE332" i="1"/>
  <c r="DC332" i="1"/>
  <c r="DA332" i="1"/>
  <c r="CY332" i="1"/>
  <c r="CW332" i="1"/>
  <c r="CU332" i="1"/>
  <c r="CS332" i="1"/>
  <c r="CQ332" i="1"/>
  <c r="CO332" i="1"/>
  <c r="CM332" i="1"/>
  <c r="CK332" i="1"/>
  <c r="CI332" i="1"/>
  <c r="CG332" i="1"/>
  <c r="CE332" i="1"/>
  <c r="CC332" i="1"/>
  <c r="CA332" i="1"/>
  <c r="BY332" i="1"/>
  <c r="BW332" i="1"/>
  <c r="BU332" i="1"/>
  <c r="BS332" i="1"/>
  <c r="BQ332" i="1"/>
  <c r="BO332" i="1"/>
  <c r="BM332" i="1"/>
  <c r="BK332" i="1"/>
  <c r="BI332" i="1"/>
  <c r="BG332" i="1"/>
  <c r="BE332" i="1"/>
  <c r="BC332" i="1"/>
  <c r="BA332" i="1"/>
  <c r="AY332" i="1"/>
  <c r="AW332" i="1"/>
  <c r="AT332" i="1"/>
  <c r="DN332" i="1" s="1"/>
  <c r="AS332" i="1"/>
  <c r="AQ332" i="1"/>
  <c r="AO332" i="1"/>
  <c r="AM332" i="1"/>
  <c r="AK332" i="1"/>
  <c r="AI332" i="1"/>
  <c r="AG332" i="1"/>
  <c r="AE332" i="1"/>
  <c r="AC332" i="1"/>
  <c r="AA332" i="1"/>
  <c r="Y332" i="1"/>
  <c r="W332" i="1"/>
  <c r="U332" i="1"/>
  <c r="S332" i="1"/>
  <c r="Q332" i="1"/>
  <c r="O332" i="1"/>
  <c r="DM331" i="1"/>
  <c r="DK331" i="1"/>
  <c r="DI331" i="1"/>
  <c r="DG331" i="1"/>
  <c r="DE331" i="1"/>
  <c r="DC331" i="1"/>
  <c r="DA331" i="1"/>
  <c r="CY331" i="1"/>
  <c r="CW331" i="1"/>
  <c r="CU331" i="1"/>
  <c r="CS331" i="1"/>
  <c r="CQ331" i="1"/>
  <c r="CO331" i="1"/>
  <c r="CM331" i="1"/>
  <c r="CK331" i="1"/>
  <c r="CI331" i="1"/>
  <c r="CG331" i="1"/>
  <c r="CE331" i="1"/>
  <c r="CC331" i="1"/>
  <c r="CA331" i="1"/>
  <c r="BY331" i="1"/>
  <c r="BW331" i="1"/>
  <c r="BU331" i="1"/>
  <c r="BS331" i="1"/>
  <c r="BQ331" i="1"/>
  <c r="BN331" i="1"/>
  <c r="BO331" i="1" s="1"/>
  <c r="BM331" i="1"/>
  <c r="BK331" i="1"/>
  <c r="BI331" i="1"/>
  <c r="BG331" i="1"/>
  <c r="BE331" i="1"/>
  <c r="BC331" i="1"/>
  <c r="BA331" i="1"/>
  <c r="AY331" i="1"/>
  <c r="AW331" i="1"/>
  <c r="AT331" i="1"/>
  <c r="AU331" i="1" s="1"/>
  <c r="AS331" i="1"/>
  <c r="AQ331" i="1"/>
  <c r="AO331" i="1"/>
  <c r="AM331" i="1"/>
  <c r="AK331" i="1"/>
  <c r="AI331" i="1"/>
  <c r="AG331" i="1"/>
  <c r="AE331" i="1"/>
  <c r="AC331" i="1"/>
  <c r="AA331" i="1"/>
  <c r="Y331" i="1"/>
  <c r="W331" i="1"/>
  <c r="U331" i="1"/>
  <c r="S331" i="1"/>
  <c r="Q331" i="1"/>
  <c r="O331" i="1"/>
  <c r="DN330" i="1"/>
  <c r="DM330" i="1"/>
  <c r="DK330" i="1"/>
  <c r="DI330" i="1"/>
  <c r="DG330" i="1"/>
  <c r="DE330" i="1"/>
  <c r="DC330" i="1"/>
  <c r="DA330" i="1"/>
  <c r="CY330" i="1"/>
  <c r="CW330" i="1"/>
  <c r="CU330" i="1"/>
  <c r="CS330" i="1"/>
  <c r="CQ330" i="1"/>
  <c r="CO330" i="1"/>
  <c r="CM330" i="1"/>
  <c r="CK330" i="1"/>
  <c r="CI330" i="1"/>
  <c r="CG330" i="1"/>
  <c r="CE330" i="1"/>
  <c r="CC330" i="1"/>
  <c r="CA330" i="1"/>
  <c r="BY330" i="1"/>
  <c r="BW330" i="1"/>
  <c r="BU330" i="1"/>
  <c r="BS330" i="1"/>
  <c r="BQ330" i="1"/>
  <c r="BN330" i="1"/>
  <c r="BO330" i="1" s="1"/>
  <c r="BM330" i="1"/>
  <c r="BK330" i="1"/>
  <c r="BI330" i="1"/>
  <c r="BG330" i="1"/>
  <c r="BE330" i="1"/>
  <c r="BC330" i="1"/>
  <c r="BA330" i="1"/>
  <c r="AY330" i="1"/>
  <c r="AW330" i="1"/>
  <c r="AU330" i="1"/>
  <c r="AS330" i="1"/>
  <c r="AQ330" i="1"/>
  <c r="AO330" i="1"/>
  <c r="AM330" i="1"/>
  <c r="AK330" i="1"/>
  <c r="AI330" i="1"/>
  <c r="AG330" i="1"/>
  <c r="AE330" i="1"/>
  <c r="AC330" i="1"/>
  <c r="AA330" i="1"/>
  <c r="Y330" i="1"/>
  <c r="W330" i="1"/>
  <c r="U330" i="1"/>
  <c r="S330" i="1"/>
  <c r="Q330" i="1"/>
  <c r="O330" i="1"/>
  <c r="DM329" i="1"/>
  <c r="DK329" i="1"/>
  <c r="DI329" i="1"/>
  <c r="DG329" i="1"/>
  <c r="DE329" i="1"/>
  <c r="DC329" i="1"/>
  <c r="DA329" i="1"/>
  <c r="CY329" i="1"/>
  <c r="CW329" i="1"/>
  <c r="CU329" i="1"/>
  <c r="CS329" i="1"/>
  <c r="CQ329" i="1"/>
  <c r="CO329" i="1"/>
  <c r="CM329" i="1"/>
  <c r="CK329" i="1"/>
  <c r="CI329" i="1"/>
  <c r="CG329" i="1"/>
  <c r="CE329" i="1"/>
  <c r="CC329" i="1"/>
  <c r="CA329" i="1"/>
  <c r="BY329" i="1"/>
  <c r="BW329" i="1"/>
  <c r="BU329" i="1"/>
  <c r="BS329" i="1"/>
  <c r="BQ329" i="1"/>
  <c r="BN329" i="1"/>
  <c r="BM329" i="1"/>
  <c r="BK329" i="1"/>
  <c r="BI329" i="1"/>
  <c r="BG329" i="1"/>
  <c r="BE329" i="1"/>
  <c r="BC329" i="1"/>
  <c r="BA329" i="1"/>
  <c r="AY329" i="1"/>
  <c r="AW329" i="1"/>
  <c r="AU329" i="1"/>
  <c r="AS329" i="1"/>
  <c r="AQ329" i="1"/>
  <c r="AO329" i="1"/>
  <c r="AM329" i="1"/>
  <c r="AK329" i="1"/>
  <c r="AI329" i="1"/>
  <c r="AG329" i="1"/>
  <c r="AE329" i="1"/>
  <c r="AC329" i="1"/>
  <c r="AA329" i="1"/>
  <c r="Y329" i="1"/>
  <c r="W329" i="1"/>
  <c r="U329" i="1"/>
  <c r="S329" i="1"/>
  <c r="Q329" i="1"/>
  <c r="O329" i="1"/>
  <c r="DN328" i="1"/>
  <c r="DM328" i="1"/>
  <c r="DK328" i="1"/>
  <c r="DI328" i="1"/>
  <c r="DG328" i="1"/>
  <c r="DE328" i="1"/>
  <c r="DC328" i="1"/>
  <c r="DA328" i="1"/>
  <c r="CY328" i="1"/>
  <c r="CW328" i="1"/>
  <c r="CU328" i="1"/>
  <c r="CS328" i="1"/>
  <c r="CQ328" i="1"/>
  <c r="CO328" i="1"/>
  <c r="CM328" i="1"/>
  <c r="CK328" i="1"/>
  <c r="CI328" i="1"/>
  <c r="CG328" i="1"/>
  <c r="CE328" i="1"/>
  <c r="CC328" i="1"/>
  <c r="CA328" i="1"/>
  <c r="BY328" i="1"/>
  <c r="BW328" i="1"/>
  <c r="BU328" i="1"/>
  <c r="BS328" i="1"/>
  <c r="BQ328" i="1"/>
  <c r="BO328" i="1"/>
  <c r="BM328" i="1"/>
  <c r="BK328" i="1"/>
  <c r="BI328" i="1"/>
  <c r="BG328" i="1"/>
  <c r="BE328" i="1"/>
  <c r="BC328" i="1"/>
  <c r="BA328" i="1"/>
  <c r="AY328" i="1"/>
  <c r="AW328" i="1"/>
  <c r="AU328" i="1"/>
  <c r="AS328" i="1"/>
  <c r="AQ328" i="1"/>
  <c r="AO328" i="1"/>
  <c r="AM328" i="1"/>
  <c r="AK328" i="1"/>
  <c r="AI328" i="1"/>
  <c r="AG328" i="1"/>
  <c r="AE328" i="1"/>
  <c r="AC328" i="1"/>
  <c r="AA328" i="1"/>
  <c r="Y328" i="1"/>
  <c r="W328" i="1"/>
  <c r="U328" i="1"/>
  <c r="S328" i="1"/>
  <c r="Q328" i="1"/>
  <c r="O328" i="1"/>
  <c r="DM327" i="1"/>
  <c r="DK327" i="1"/>
  <c r="DI327" i="1"/>
  <c r="DG327" i="1"/>
  <c r="DE327" i="1"/>
  <c r="DC327" i="1"/>
  <c r="DA327" i="1"/>
  <c r="CY327" i="1"/>
  <c r="CW327" i="1"/>
  <c r="CU327" i="1"/>
  <c r="CS327" i="1"/>
  <c r="CQ327" i="1"/>
  <c r="CO327" i="1"/>
  <c r="CM327" i="1"/>
  <c r="CK327" i="1"/>
  <c r="CI327" i="1"/>
  <c r="CG327" i="1"/>
  <c r="CE327" i="1"/>
  <c r="CC327" i="1"/>
  <c r="CA327" i="1"/>
  <c r="BY327" i="1"/>
  <c r="BW327" i="1"/>
  <c r="BU327" i="1"/>
  <c r="BS327" i="1"/>
  <c r="BQ327" i="1"/>
  <c r="BN327" i="1"/>
  <c r="BM327" i="1"/>
  <c r="BK327" i="1"/>
  <c r="BI327" i="1"/>
  <c r="BG327" i="1"/>
  <c r="BE327" i="1"/>
  <c r="BC327" i="1"/>
  <c r="BA327" i="1"/>
  <c r="AY327" i="1"/>
  <c r="AW327" i="1"/>
  <c r="AU327" i="1"/>
  <c r="AS327" i="1"/>
  <c r="AQ327" i="1"/>
  <c r="AO327" i="1"/>
  <c r="AM327" i="1"/>
  <c r="AK327" i="1"/>
  <c r="AI327" i="1"/>
  <c r="AG327" i="1"/>
  <c r="AE327" i="1"/>
  <c r="AC327" i="1"/>
  <c r="AA327" i="1"/>
  <c r="Y327" i="1"/>
  <c r="W327" i="1"/>
  <c r="U327" i="1"/>
  <c r="S327" i="1"/>
  <c r="Q327" i="1"/>
  <c r="O327" i="1"/>
  <c r="DN326" i="1"/>
  <c r="DM326" i="1"/>
  <c r="DK326" i="1"/>
  <c r="DI326" i="1"/>
  <c r="DG326" i="1"/>
  <c r="DE326" i="1"/>
  <c r="DC326" i="1"/>
  <c r="DA326" i="1"/>
  <c r="CY326" i="1"/>
  <c r="CW326" i="1"/>
  <c r="CU326" i="1"/>
  <c r="CS326" i="1"/>
  <c r="CQ326" i="1"/>
  <c r="CO326" i="1"/>
  <c r="CM326" i="1"/>
  <c r="CK326" i="1"/>
  <c r="CI326" i="1"/>
  <c r="CG326" i="1"/>
  <c r="CE326" i="1"/>
  <c r="CC326" i="1"/>
  <c r="CA326" i="1"/>
  <c r="BY326" i="1"/>
  <c r="BW326" i="1"/>
  <c r="BU326" i="1"/>
  <c r="BS326" i="1"/>
  <c r="BQ326" i="1"/>
  <c r="BO326" i="1"/>
  <c r="BM326" i="1"/>
  <c r="BK326" i="1"/>
  <c r="BI326" i="1"/>
  <c r="BG326" i="1"/>
  <c r="BE326" i="1"/>
  <c r="BC326" i="1"/>
  <c r="BA326" i="1"/>
  <c r="AY326" i="1"/>
  <c r="AW326" i="1"/>
  <c r="AU326" i="1"/>
  <c r="AS326" i="1"/>
  <c r="AQ326" i="1"/>
  <c r="AO326" i="1"/>
  <c r="AM326" i="1"/>
  <c r="AK326" i="1"/>
  <c r="AI326" i="1"/>
  <c r="AG326" i="1"/>
  <c r="AE326" i="1"/>
  <c r="AC326" i="1"/>
  <c r="AA326" i="1"/>
  <c r="Y326" i="1"/>
  <c r="W326" i="1"/>
  <c r="U326" i="1"/>
  <c r="S326" i="1"/>
  <c r="Q326" i="1"/>
  <c r="O326" i="1"/>
  <c r="DN325" i="1"/>
  <c r="DM325" i="1"/>
  <c r="DK325" i="1"/>
  <c r="DI325" i="1"/>
  <c r="DG325" i="1"/>
  <c r="DE325" i="1"/>
  <c r="DC325" i="1"/>
  <c r="DA325" i="1"/>
  <c r="CY325" i="1"/>
  <c r="CW325" i="1"/>
  <c r="CU325" i="1"/>
  <c r="CS325" i="1"/>
  <c r="CQ325" i="1"/>
  <c r="CO325" i="1"/>
  <c r="CM325" i="1"/>
  <c r="CK325" i="1"/>
  <c r="CI325" i="1"/>
  <c r="CG325" i="1"/>
  <c r="CE325" i="1"/>
  <c r="CC325" i="1"/>
  <c r="CA325" i="1"/>
  <c r="BY325" i="1"/>
  <c r="BW325" i="1"/>
  <c r="BU325" i="1"/>
  <c r="BS325" i="1"/>
  <c r="BQ325" i="1"/>
  <c r="BO325" i="1"/>
  <c r="BM325" i="1"/>
  <c r="BK325" i="1"/>
  <c r="BI325" i="1"/>
  <c r="BG325" i="1"/>
  <c r="BE325" i="1"/>
  <c r="BC325" i="1"/>
  <c r="BA325" i="1"/>
  <c r="AY325" i="1"/>
  <c r="AW325" i="1"/>
  <c r="AU325" i="1"/>
  <c r="AS325" i="1"/>
  <c r="AQ325" i="1"/>
  <c r="AO325" i="1"/>
  <c r="AM325" i="1"/>
  <c r="AK325" i="1"/>
  <c r="AI325" i="1"/>
  <c r="AG325" i="1"/>
  <c r="AE325" i="1"/>
  <c r="AC325" i="1"/>
  <c r="AA325" i="1"/>
  <c r="Y325" i="1"/>
  <c r="W325" i="1"/>
  <c r="U325" i="1"/>
  <c r="S325" i="1"/>
  <c r="Q325" i="1"/>
  <c r="O325" i="1"/>
  <c r="DN324" i="1"/>
  <c r="DM324" i="1"/>
  <c r="DK324" i="1"/>
  <c r="DI324" i="1"/>
  <c r="DG324" i="1"/>
  <c r="DE324" i="1"/>
  <c r="DC324" i="1"/>
  <c r="DA324" i="1"/>
  <c r="CY324" i="1"/>
  <c r="CW324" i="1"/>
  <c r="CU324" i="1"/>
  <c r="CS324" i="1"/>
  <c r="CQ324" i="1"/>
  <c r="CO324" i="1"/>
  <c r="CM324" i="1"/>
  <c r="CK324" i="1"/>
  <c r="CI324" i="1"/>
  <c r="CG324" i="1"/>
  <c r="CE324" i="1"/>
  <c r="CC324" i="1"/>
  <c r="CA324" i="1"/>
  <c r="BY324" i="1"/>
  <c r="BW324" i="1"/>
  <c r="BU324" i="1"/>
  <c r="BS324" i="1"/>
  <c r="BQ324" i="1"/>
  <c r="BO324" i="1"/>
  <c r="BM324" i="1"/>
  <c r="BK324" i="1"/>
  <c r="BI324" i="1"/>
  <c r="BG324" i="1"/>
  <c r="BE324" i="1"/>
  <c r="BC324" i="1"/>
  <c r="BA324" i="1"/>
  <c r="AY324" i="1"/>
  <c r="AW324" i="1"/>
  <c r="AU324" i="1"/>
  <c r="AS324" i="1"/>
  <c r="AQ324" i="1"/>
  <c r="AO324" i="1"/>
  <c r="AM324" i="1"/>
  <c r="AK324" i="1"/>
  <c r="AI324" i="1"/>
  <c r="AG324" i="1"/>
  <c r="AE324" i="1"/>
  <c r="AC324" i="1"/>
  <c r="AA324" i="1"/>
  <c r="Y324" i="1"/>
  <c r="W324" i="1"/>
  <c r="U324" i="1"/>
  <c r="S324" i="1"/>
  <c r="Q324" i="1"/>
  <c r="O324" i="1"/>
  <c r="DM323" i="1"/>
  <c r="DK323" i="1"/>
  <c r="DI323" i="1"/>
  <c r="DG323" i="1"/>
  <c r="DE323" i="1"/>
  <c r="DC323" i="1"/>
  <c r="DA323" i="1"/>
  <c r="CY323" i="1"/>
  <c r="CW323" i="1"/>
  <c r="CU323" i="1"/>
  <c r="CS323" i="1"/>
  <c r="CQ323" i="1"/>
  <c r="CO323" i="1"/>
  <c r="CM323" i="1"/>
  <c r="CK323" i="1"/>
  <c r="CI323" i="1"/>
  <c r="CG323" i="1"/>
  <c r="CE323" i="1"/>
  <c r="CC323" i="1"/>
  <c r="CA323" i="1"/>
  <c r="BY323" i="1"/>
  <c r="BW323" i="1"/>
  <c r="BU323" i="1"/>
  <c r="BS323" i="1"/>
  <c r="BQ323" i="1"/>
  <c r="BN323" i="1"/>
  <c r="BO323" i="1" s="1"/>
  <c r="BM323" i="1"/>
  <c r="BK323" i="1"/>
  <c r="BI323" i="1"/>
  <c r="BG323" i="1"/>
  <c r="BE323" i="1"/>
  <c r="BC323" i="1"/>
  <c r="BA323" i="1"/>
  <c r="AY323" i="1"/>
  <c r="AW323" i="1"/>
  <c r="AU323" i="1"/>
  <c r="AS323" i="1"/>
  <c r="AQ323" i="1"/>
  <c r="AO323" i="1"/>
  <c r="AM323" i="1"/>
  <c r="AK323" i="1"/>
  <c r="AI323" i="1"/>
  <c r="AG323" i="1"/>
  <c r="AE323" i="1"/>
  <c r="AC323" i="1"/>
  <c r="AA323" i="1"/>
  <c r="Y323" i="1"/>
  <c r="W323" i="1"/>
  <c r="U323" i="1"/>
  <c r="S323" i="1"/>
  <c r="Q323" i="1"/>
  <c r="O323" i="1"/>
  <c r="DN322" i="1"/>
  <c r="DM322" i="1"/>
  <c r="DK322" i="1"/>
  <c r="DI322" i="1"/>
  <c r="DG322" i="1"/>
  <c r="DE322" i="1"/>
  <c r="DC322" i="1"/>
  <c r="DA322" i="1"/>
  <c r="CY322" i="1"/>
  <c r="CW322" i="1"/>
  <c r="CU322" i="1"/>
  <c r="CS322" i="1"/>
  <c r="CQ322" i="1"/>
  <c r="CO322" i="1"/>
  <c r="CM322" i="1"/>
  <c r="CK322" i="1"/>
  <c r="CI322" i="1"/>
  <c r="CG322" i="1"/>
  <c r="CE322" i="1"/>
  <c r="CC322" i="1"/>
  <c r="CA322" i="1"/>
  <c r="BY322" i="1"/>
  <c r="BW322" i="1"/>
  <c r="BU322" i="1"/>
  <c r="BS322" i="1"/>
  <c r="BQ322" i="1"/>
  <c r="BO322" i="1"/>
  <c r="BM322" i="1"/>
  <c r="BK322" i="1"/>
  <c r="BI322" i="1"/>
  <c r="BG322" i="1"/>
  <c r="BE322" i="1"/>
  <c r="BC322" i="1"/>
  <c r="BA322" i="1"/>
  <c r="AY322" i="1"/>
  <c r="AW322" i="1"/>
  <c r="AU322" i="1"/>
  <c r="AS322" i="1"/>
  <c r="AQ322" i="1"/>
  <c r="AO322" i="1"/>
  <c r="AM322" i="1"/>
  <c r="AK322" i="1"/>
  <c r="AI322" i="1"/>
  <c r="AG322" i="1"/>
  <c r="AE322" i="1"/>
  <c r="AC322" i="1"/>
  <c r="AA322" i="1"/>
  <c r="Y322" i="1"/>
  <c r="W322" i="1"/>
  <c r="U322" i="1"/>
  <c r="S322" i="1"/>
  <c r="Q322" i="1"/>
  <c r="O322" i="1"/>
  <c r="DM321" i="1"/>
  <c r="DK321" i="1"/>
  <c r="DI321" i="1"/>
  <c r="DG321" i="1"/>
  <c r="DE321" i="1"/>
  <c r="DC321" i="1"/>
  <c r="DA321" i="1"/>
  <c r="CY321" i="1"/>
  <c r="CW321" i="1"/>
  <c r="CU321" i="1"/>
  <c r="CS321" i="1"/>
  <c r="CQ321" i="1"/>
  <c r="CO321" i="1"/>
  <c r="CM321" i="1"/>
  <c r="CK321" i="1"/>
  <c r="CI321" i="1"/>
  <c r="CG321" i="1"/>
  <c r="CE321" i="1"/>
  <c r="CC321" i="1"/>
  <c r="CA321" i="1"/>
  <c r="BY321" i="1"/>
  <c r="BW321" i="1"/>
  <c r="BU321" i="1"/>
  <c r="BS321" i="1"/>
  <c r="BQ321" i="1"/>
  <c r="BN321" i="1"/>
  <c r="BO321" i="1" s="1"/>
  <c r="BM321" i="1"/>
  <c r="BK321" i="1"/>
  <c r="BI321" i="1"/>
  <c r="BG321" i="1"/>
  <c r="BE321" i="1"/>
  <c r="BC321" i="1"/>
  <c r="BA321" i="1"/>
  <c r="AY321" i="1"/>
  <c r="AW321" i="1"/>
  <c r="AT321" i="1"/>
  <c r="AS321" i="1"/>
  <c r="AQ321" i="1"/>
  <c r="AO321" i="1"/>
  <c r="AM321" i="1"/>
  <c r="AK321" i="1"/>
  <c r="AI321" i="1"/>
  <c r="AG321" i="1"/>
  <c r="AE321" i="1"/>
  <c r="AC321" i="1"/>
  <c r="AA321" i="1"/>
  <c r="Y321" i="1"/>
  <c r="W321" i="1"/>
  <c r="U321" i="1"/>
  <c r="S321" i="1"/>
  <c r="Q321" i="1"/>
  <c r="O321" i="1"/>
  <c r="DN320" i="1"/>
  <c r="DM320" i="1"/>
  <c r="DK320" i="1"/>
  <c r="DI320" i="1"/>
  <c r="DG320" i="1"/>
  <c r="DE320" i="1"/>
  <c r="DC320" i="1"/>
  <c r="DA320" i="1"/>
  <c r="CY320" i="1"/>
  <c r="CW320" i="1"/>
  <c r="CU320" i="1"/>
  <c r="CS320" i="1"/>
  <c r="CQ320" i="1"/>
  <c r="CO320" i="1"/>
  <c r="CM320" i="1"/>
  <c r="CK320" i="1"/>
  <c r="CI320" i="1"/>
  <c r="CG320" i="1"/>
  <c r="CE320" i="1"/>
  <c r="CC320" i="1"/>
  <c r="CA320" i="1"/>
  <c r="BY320" i="1"/>
  <c r="BW320" i="1"/>
  <c r="BU320" i="1"/>
  <c r="BS320" i="1"/>
  <c r="BQ320" i="1"/>
  <c r="BO320" i="1"/>
  <c r="BM320" i="1"/>
  <c r="BK320" i="1"/>
  <c r="BI320" i="1"/>
  <c r="BG320" i="1"/>
  <c r="BE320" i="1"/>
  <c r="BC320" i="1"/>
  <c r="BA320" i="1"/>
  <c r="AY320" i="1"/>
  <c r="AW320" i="1"/>
  <c r="AU320" i="1"/>
  <c r="AS320" i="1"/>
  <c r="AQ320" i="1"/>
  <c r="AO320" i="1"/>
  <c r="AM320" i="1"/>
  <c r="AK320" i="1"/>
  <c r="AI320" i="1"/>
  <c r="AG320" i="1"/>
  <c r="AE320" i="1"/>
  <c r="AC320" i="1"/>
  <c r="AA320" i="1"/>
  <c r="Y320" i="1"/>
  <c r="W320" i="1"/>
  <c r="U320" i="1"/>
  <c r="S320" i="1"/>
  <c r="Q320" i="1"/>
  <c r="O320" i="1"/>
  <c r="DN319" i="1"/>
  <c r="DM319" i="1"/>
  <c r="DK319" i="1"/>
  <c r="DI319" i="1"/>
  <c r="DG319" i="1"/>
  <c r="DE319" i="1"/>
  <c r="DC319" i="1"/>
  <c r="DA319" i="1"/>
  <c r="CY319" i="1"/>
  <c r="CW319" i="1"/>
  <c r="CU319" i="1"/>
  <c r="CS319" i="1"/>
  <c r="CQ319" i="1"/>
  <c r="CO319" i="1"/>
  <c r="CM319" i="1"/>
  <c r="CK319" i="1"/>
  <c r="CI319" i="1"/>
  <c r="CG319" i="1"/>
  <c r="CE319" i="1"/>
  <c r="CC319" i="1"/>
  <c r="CA319" i="1"/>
  <c r="BY319" i="1"/>
  <c r="BW319" i="1"/>
  <c r="BU319" i="1"/>
  <c r="BS319" i="1"/>
  <c r="BQ319" i="1"/>
  <c r="BO319" i="1"/>
  <c r="BM319" i="1"/>
  <c r="BK319" i="1"/>
  <c r="BI319" i="1"/>
  <c r="BG319" i="1"/>
  <c r="BE319" i="1"/>
  <c r="BC319" i="1"/>
  <c r="BA319" i="1"/>
  <c r="AY319" i="1"/>
  <c r="AW319" i="1"/>
  <c r="AU319" i="1"/>
  <c r="AS319" i="1"/>
  <c r="AQ319" i="1"/>
  <c r="AO319" i="1"/>
  <c r="AM319" i="1"/>
  <c r="AK319" i="1"/>
  <c r="AI319" i="1"/>
  <c r="AG319" i="1"/>
  <c r="AE319" i="1"/>
  <c r="AC319" i="1"/>
  <c r="AA319" i="1"/>
  <c r="Y319" i="1"/>
  <c r="W319" i="1"/>
  <c r="U319" i="1"/>
  <c r="S319" i="1"/>
  <c r="Q319" i="1"/>
  <c r="O319" i="1"/>
  <c r="DN318" i="1"/>
  <c r="DM318" i="1"/>
  <c r="DK318" i="1"/>
  <c r="DI318" i="1"/>
  <c r="DG318" i="1"/>
  <c r="DE318" i="1"/>
  <c r="DC318" i="1"/>
  <c r="DA318" i="1"/>
  <c r="CY318" i="1"/>
  <c r="CW318" i="1"/>
  <c r="CU318" i="1"/>
  <c r="CS318" i="1"/>
  <c r="CQ318" i="1"/>
  <c r="CO318" i="1"/>
  <c r="CM318" i="1"/>
  <c r="CK318" i="1"/>
  <c r="CI318" i="1"/>
  <c r="CG318" i="1"/>
  <c r="CE318" i="1"/>
  <c r="CC318" i="1"/>
  <c r="CA318" i="1"/>
  <c r="BY318" i="1"/>
  <c r="BW318" i="1"/>
  <c r="BU318" i="1"/>
  <c r="BS318" i="1"/>
  <c r="BQ318" i="1"/>
  <c r="BO318" i="1"/>
  <c r="BM318" i="1"/>
  <c r="BK318" i="1"/>
  <c r="BI318" i="1"/>
  <c r="BG318" i="1"/>
  <c r="BE318" i="1"/>
  <c r="BC318" i="1"/>
  <c r="BA318" i="1"/>
  <c r="AY318" i="1"/>
  <c r="AW318" i="1"/>
  <c r="AU318" i="1"/>
  <c r="AS318" i="1"/>
  <c r="AQ318" i="1"/>
  <c r="AO318" i="1"/>
  <c r="AM318" i="1"/>
  <c r="AK318" i="1"/>
  <c r="AI318" i="1"/>
  <c r="AG318" i="1"/>
  <c r="AE318" i="1"/>
  <c r="AC318" i="1"/>
  <c r="AA318" i="1"/>
  <c r="Y318" i="1"/>
  <c r="W318" i="1"/>
  <c r="U318" i="1"/>
  <c r="S318" i="1"/>
  <c r="Q318" i="1"/>
  <c r="O318" i="1"/>
  <c r="DN317" i="1"/>
  <c r="DM317" i="1"/>
  <c r="DK317" i="1"/>
  <c r="DI317" i="1"/>
  <c r="DG317" i="1"/>
  <c r="DE317" i="1"/>
  <c r="DC317" i="1"/>
  <c r="DA317" i="1"/>
  <c r="CY317" i="1"/>
  <c r="CW317" i="1"/>
  <c r="CU317" i="1"/>
  <c r="CS317" i="1"/>
  <c r="CQ317" i="1"/>
  <c r="CO317" i="1"/>
  <c r="CM317" i="1"/>
  <c r="CK317" i="1"/>
  <c r="CI317" i="1"/>
  <c r="CG317" i="1"/>
  <c r="CE317" i="1"/>
  <c r="CC317" i="1"/>
  <c r="CA317" i="1"/>
  <c r="BY317" i="1"/>
  <c r="BW317" i="1"/>
  <c r="BU317" i="1"/>
  <c r="BS317" i="1"/>
  <c r="BQ317" i="1"/>
  <c r="BO317" i="1"/>
  <c r="BM317" i="1"/>
  <c r="BK317" i="1"/>
  <c r="BI317" i="1"/>
  <c r="BG317" i="1"/>
  <c r="BE317" i="1"/>
  <c r="BC317" i="1"/>
  <c r="BA317" i="1"/>
  <c r="AY317" i="1"/>
  <c r="AW317" i="1"/>
  <c r="AU317" i="1"/>
  <c r="AS317" i="1"/>
  <c r="AQ317" i="1"/>
  <c r="AO317" i="1"/>
  <c r="AM317" i="1"/>
  <c r="AK317" i="1"/>
  <c r="AI317" i="1"/>
  <c r="AG317" i="1"/>
  <c r="AE317" i="1"/>
  <c r="AC317" i="1"/>
  <c r="AA317" i="1"/>
  <c r="Y317" i="1"/>
  <c r="W317" i="1"/>
  <c r="U317" i="1"/>
  <c r="S317" i="1"/>
  <c r="Q317" i="1"/>
  <c r="O317" i="1"/>
  <c r="DN316" i="1"/>
  <c r="DM316" i="1"/>
  <c r="DK316" i="1"/>
  <c r="DI316" i="1"/>
  <c r="DG316" i="1"/>
  <c r="DE316" i="1"/>
  <c r="DC316" i="1"/>
  <c r="DA316" i="1"/>
  <c r="CY316" i="1"/>
  <c r="CW316" i="1"/>
  <c r="CU316" i="1"/>
  <c r="CS316" i="1"/>
  <c r="CQ316" i="1"/>
  <c r="CO316" i="1"/>
  <c r="CM316" i="1"/>
  <c r="CK316" i="1"/>
  <c r="CI316" i="1"/>
  <c r="CG316" i="1"/>
  <c r="CE316" i="1"/>
  <c r="CC316" i="1"/>
  <c r="CA316" i="1"/>
  <c r="BY316" i="1"/>
  <c r="BW316" i="1"/>
  <c r="BU316" i="1"/>
  <c r="BS316" i="1"/>
  <c r="BQ316" i="1"/>
  <c r="BO316" i="1"/>
  <c r="BM316" i="1"/>
  <c r="BK316" i="1"/>
  <c r="BI316" i="1"/>
  <c r="BG316" i="1"/>
  <c r="BE316" i="1"/>
  <c r="BC316" i="1"/>
  <c r="BA316" i="1"/>
  <c r="AY316" i="1"/>
  <c r="AW316" i="1"/>
  <c r="AU316" i="1"/>
  <c r="AS316" i="1"/>
  <c r="AQ316" i="1"/>
  <c r="AO316" i="1"/>
  <c r="AM316" i="1"/>
  <c r="AK316" i="1"/>
  <c r="AI316" i="1"/>
  <c r="AG316" i="1"/>
  <c r="AE316" i="1"/>
  <c r="AC316" i="1"/>
  <c r="AA316" i="1"/>
  <c r="Y316" i="1"/>
  <c r="W316" i="1"/>
  <c r="U316" i="1"/>
  <c r="S316" i="1"/>
  <c r="Q316" i="1"/>
  <c r="O316" i="1"/>
  <c r="DN315" i="1"/>
  <c r="DM315" i="1"/>
  <c r="DK315" i="1"/>
  <c r="DI315" i="1"/>
  <c r="DG315" i="1"/>
  <c r="DE315" i="1"/>
  <c r="DC315" i="1"/>
  <c r="DA315" i="1"/>
  <c r="CY315" i="1"/>
  <c r="CW315" i="1"/>
  <c r="CU315" i="1"/>
  <c r="CS315" i="1"/>
  <c r="CQ315" i="1"/>
  <c r="CO315" i="1"/>
  <c r="CM315" i="1"/>
  <c r="CK315" i="1"/>
  <c r="CI315" i="1"/>
  <c r="CG315" i="1"/>
  <c r="CE315" i="1"/>
  <c r="CC315" i="1"/>
  <c r="CA315" i="1"/>
  <c r="BY315" i="1"/>
  <c r="BW315" i="1"/>
  <c r="BU315" i="1"/>
  <c r="BS315" i="1"/>
  <c r="BQ315" i="1"/>
  <c r="BO315" i="1"/>
  <c r="BM315" i="1"/>
  <c r="BK315" i="1"/>
  <c r="BI315" i="1"/>
  <c r="BG315" i="1"/>
  <c r="BE315" i="1"/>
  <c r="BC315" i="1"/>
  <c r="BA315" i="1"/>
  <c r="AY315" i="1"/>
  <c r="AW315" i="1"/>
  <c r="AU315" i="1"/>
  <c r="AS315" i="1"/>
  <c r="AQ315" i="1"/>
  <c r="AO315" i="1"/>
  <c r="AM315" i="1"/>
  <c r="AK315" i="1"/>
  <c r="AI315" i="1"/>
  <c r="AG315" i="1"/>
  <c r="AE315" i="1"/>
  <c r="AC315" i="1"/>
  <c r="AA315" i="1"/>
  <c r="Y315" i="1"/>
  <c r="W315" i="1"/>
  <c r="U315" i="1"/>
  <c r="S315" i="1"/>
  <c r="Q315" i="1"/>
  <c r="O315" i="1"/>
  <c r="DL314" i="1"/>
  <c r="DH314" i="1"/>
  <c r="DF314" i="1"/>
  <c r="DD314" i="1"/>
  <c r="DB314" i="1"/>
  <c r="CZ314" i="1"/>
  <c r="CX314" i="1"/>
  <c r="CV314" i="1"/>
  <c r="CT314" i="1"/>
  <c r="CR314" i="1"/>
  <c r="CP314" i="1"/>
  <c r="CN314" i="1"/>
  <c r="CM314" i="1"/>
  <c r="CL314" i="1"/>
  <c r="CJ314" i="1"/>
  <c r="CH314" i="1"/>
  <c r="CF314" i="1"/>
  <c r="CD314" i="1"/>
  <c r="CB314" i="1"/>
  <c r="BZ314" i="1"/>
  <c r="BX314" i="1"/>
  <c r="BV314" i="1"/>
  <c r="BT314" i="1"/>
  <c r="BR314" i="1"/>
  <c r="BP314" i="1"/>
  <c r="BL314" i="1"/>
  <c r="BJ314" i="1"/>
  <c r="BH314" i="1"/>
  <c r="BG314" i="1"/>
  <c r="BF314" i="1"/>
  <c r="BD314" i="1"/>
  <c r="BB314" i="1"/>
  <c r="AZ314" i="1"/>
  <c r="AX314" i="1"/>
  <c r="AV314" i="1"/>
  <c r="AR314" i="1"/>
  <c r="AN314" i="1"/>
  <c r="AL314" i="1"/>
  <c r="AJ314" i="1"/>
  <c r="AH314" i="1"/>
  <c r="AF314" i="1"/>
  <c r="AD314" i="1"/>
  <c r="AB314" i="1"/>
  <c r="Z314" i="1"/>
  <c r="X314" i="1"/>
  <c r="V314" i="1"/>
  <c r="T314" i="1"/>
  <c r="R314" i="1"/>
  <c r="P314" i="1"/>
  <c r="N314" i="1"/>
  <c r="DN313" i="1"/>
  <c r="DM313" i="1"/>
  <c r="DK313" i="1"/>
  <c r="DI313" i="1"/>
  <c r="DG313" i="1"/>
  <c r="DE313" i="1"/>
  <c r="DC313" i="1"/>
  <c r="DA313" i="1"/>
  <c r="CY313" i="1"/>
  <c r="CW313" i="1"/>
  <c r="CU313" i="1"/>
  <c r="CS313" i="1"/>
  <c r="CQ313" i="1"/>
  <c r="CO313" i="1"/>
  <c r="CM313" i="1"/>
  <c r="CK313" i="1"/>
  <c r="CI313" i="1"/>
  <c r="CG313" i="1"/>
  <c r="CE313" i="1"/>
  <c r="CC313" i="1"/>
  <c r="CA313" i="1"/>
  <c r="BY313" i="1"/>
  <c r="BW313" i="1"/>
  <c r="BU313" i="1"/>
  <c r="BS313" i="1"/>
  <c r="BQ313" i="1"/>
  <c r="BO313" i="1"/>
  <c r="BM313" i="1"/>
  <c r="BK313" i="1"/>
  <c r="BI313" i="1"/>
  <c r="BG313" i="1"/>
  <c r="BE313" i="1"/>
  <c r="BC313" i="1"/>
  <c r="BA313" i="1"/>
  <c r="AY313" i="1"/>
  <c r="AW313" i="1"/>
  <c r="AU313" i="1"/>
  <c r="AS313" i="1"/>
  <c r="AQ313" i="1"/>
  <c r="AO313" i="1"/>
  <c r="AM313" i="1"/>
  <c r="AK313" i="1"/>
  <c r="AI313" i="1"/>
  <c r="AG313" i="1"/>
  <c r="AE313" i="1"/>
  <c r="AC313" i="1"/>
  <c r="AA313" i="1"/>
  <c r="Y313" i="1"/>
  <c r="W313" i="1"/>
  <c r="U313" i="1"/>
  <c r="S313" i="1"/>
  <c r="Q313" i="1"/>
  <c r="O313" i="1"/>
  <c r="DN312" i="1"/>
  <c r="DM312" i="1"/>
  <c r="DK312" i="1"/>
  <c r="DI312" i="1"/>
  <c r="DG312" i="1"/>
  <c r="DE312" i="1"/>
  <c r="DC312" i="1"/>
  <c r="DA312" i="1"/>
  <c r="CY312" i="1"/>
  <c r="CW312" i="1"/>
  <c r="CU312" i="1"/>
  <c r="CS312" i="1"/>
  <c r="CQ312" i="1"/>
  <c r="CO312" i="1"/>
  <c r="CM312" i="1"/>
  <c r="CK312" i="1"/>
  <c r="CI312" i="1"/>
  <c r="CG312" i="1"/>
  <c r="CE312" i="1"/>
  <c r="CC312" i="1"/>
  <c r="CA312" i="1"/>
  <c r="BY312" i="1"/>
  <c r="BW312" i="1"/>
  <c r="BU312" i="1"/>
  <c r="BS312" i="1"/>
  <c r="BQ312" i="1"/>
  <c r="BO312" i="1"/>
  <c r="BM312" i="1"/>
  <c r="BK312" i="1"/>
  <c r="BI312" i="1"/>
  <c r="BG312" i="1"/>
  <c r="BE312" i="1"/>
  <c r="BC312" i="1"/>
  <c r="BA312" i="1"/>
  <c r="AY312" i="1"/>
  <c r="AW312" i="1"/>
  <c r="AU312" i="1"/>
  <c r="AS312" i="1"/>
  <c r="AQ312" i="1"/>
  <c r="AO312" i="1"/>
  <c r="AM312" i="1"/>
  <c r="AK312" i="1"/>
  <c r="AI312" i="1"/>
  <c r="AG312" i="1"/>
  <c r="AE312" i="1"/>
  <c r="AC312" i="1"/>
  <c r="AA312" i="1"/>
  <c r="Y312" i="1"/>
  <c r="W312" i="1"/>
  <c r="U312" i="1"/>
  <c r="S312" i="1"/>
  <c r="Q312" i="1"/>
  <c r="O312" i="1"/>
  <c r="DN311" i="1"/>
  <c r="DM311" i="1"/>
  <c r="DK311" i="1"/>
  <c r="DI311" i="1"/>
  <c r="DG311" i="1"/>
  <c r="DE311" i="1"/>
  <c r="DC311" i="1"/>
  <c r="DA311" i="1"/>
  <c r="CY311" i="1"/>
  <c r="CW311" i="1"/>
  <c r="CU311" i="1"/>
  <c r="CS311" i="1"/>
  <c r="CQ311" i="1"/>
  <c r="CO311" i="1"/>
  <c r="CM311" i="1"/>
  <c r="CK311" i="1"/>
  <c r="CI311" i="1"/>
  <c r="CG311" i="1"/>
  <c r="CE311" i="1"/>
  <c r="CC311" i="1"/>
  <c r="CA311" i="1"/>
  <c r="BY311" i="1"/>
  <c r="BW311" i="1"/>
  <c r="BU311" i="1"/>
  <c r="BS311" i="1"/>
  <c r="BQ311" i="1"/>
  <c r="BO311" i="1"/>
  <c r="BM311" i="1"/>
  <c r="BK311" i="1"/>
  <c r="BI311" i="1"/>
  <c r="BG311" i="1"/>
  <c r="BE311" i="1"/>
  <c r="BC311" i="1"/>
  <c r="BA311" i="1"/>
  <c r="AY311" i="1"/>
  <c r="AW311" i="1"/>
  <c r="AU311" i="1"/>
  <c r="AS311" i="1"/>
  <c r="AQ311" i="1"/>
  <c r="AO311" i="1"/>
  <c r="AM311" i="1"/>
  <c r="AK311" i="1"/>
  <c r="AI311" i="1"/>
  <c r="AG311" i="1"/>
  <c r="AE311" i="1"/>
  <c r="AC311" i="1"/>
  <c r="AA311" i="1"/>
  <c r="Y311" i="1"/>
  <c r="W311" i="1"/>
  <c r="U311" i="1"/>
  <c r="S311" i="1"/>
  <c r="Q311" i="1"/>
  <c r="O311" i="1"/>
  <c r="DN310" i="1"/>
  <c r="DM310" i="1"/>
  <c r="DK310" i="1"/>
  <c r="DI310" i="1"/>
  <c r="DG310" i="1"/>
  <c r="DE310" i="1"/>
  <c r="DC310" i="1"/>
  <c r="DA310" i="1"/>
  <c r="CY310" i="1"/>
  <c r="CW310" i="1"/>
  <c r="CU310" i="1"/>
  <c r="CS310" i="1"/>
  <c r="CQ310" i="1"/>
  <c r="CO310" i="1"/>
  <c r="CM310" i="1"/>
  <c r="CK310" i="1"/>
  <c r="CI310" i="1"/>
  <c r="CG310" i="1"/>
  <c r="CE310" i="1"/>
  <c r="CC310" i="1"/>
  <c r="CA310" i="1"/>
  <c r="BY310" i="1"/>
  <c r="BW310" i="1"/>
  <c r="BU310" i="1"/>
  <c r="BS310" i="1"/>
  <c r="BQ310" i="1"/>
  <c r="BO310" i="1"/>
  <c r="BM310" i="1"/>
  <c r="BK310" i="1"/>
  <c r="BI310" i="1"/>
  <c r="BG310" i="1"/>
  <c r="BE310" i="1"/>
  <c r="BC310" i="1"/>
  <c r="BA310" i="1"/>
  <c r="AY310" i="1"/>
  <c r="AW310" i="1"/>
  <c r="AU310" i="1"/>
  <c r="AS310" i="1"/>
  <c r="AQ310" i="1"/>
  <c r="AO310" i="1"/>
  <c r="AM310" i="1"/>
  <c r="AK310" i="1"/>
  <c r="AI310" i="1"/>
  <c r="AG310" i="1"/>
  <c r="AE310" i="1"/>
  <c r="AC310" i="1"/>
  <c r="AA310" i="1"/>
  <c r="Y310" i="1"/>
  <c r="W310" i="1"/>
  <c r="U310" i="1"/>
  <c r="S310" i="1"/>
  <c r="Q310" i="1"/>
  <c r="O310" i="1"/>
  <c r="DN309" i="1"/>
  <c r="DM309" i="1"/>
  <c r="DK309" i="1"/>
  <c r="DI309" i="1"/>
  <c r="DG309" i="1"/>
  <c r="DE309" i="1"/>
  <c r="DC309" i="1"/>
  <c r="DA309" i="1"/>
  <c r="CY309" i="1"/>
  <c r="CW309" i="1"/>
  <c r="CU309" i="1"/>
  <c r="CS309" i="1"/>
  <c r="CQ309" i="1"/>
  <c r="CO309" i="1"/>
  <c r="CM309" i="1"/>
  <c r="CK309" i="1"/>
  <c r="CI309" i="1"/>
  <c r="CG309" i="1"/>
  <c r="CE309" i="1"/>
  <c r="CC309" i="1"/>
  <c r="CA309" i="1"/>
  <c r="BY309" i="1"/>
  <c r="BW309" i="1"/>
  <c r="BU309" i="1"/>
  <c r="BS309" i="1"/>
  <c r="BQ309" i="1"/>
  <c r="BO309" i="1"/>
  <c r="BM309" i="1"/>
  <c r="BK309" i="1"/>
  <c r="BI309" i="1"/>
  <c r="BG309" i="1"/>
  <c r="BE309" i="1"/>
  <c r="BC309" i="1"/>
  <c r="BA309" i="1"/>
  <c r="AY309" i="1"/>
  <c r="AW309" i="1"/>
  <c r="AU309" i="1"/>
  <c r="AS309" i="1"/>
  <c r="AQ309" i="1"/>
  <c r="AO309" i="1"/>
  <c r="AM309" i="1"/>
  <c r="AK309" i="1"/>
  <c r="AI309" i="1"/>
  <c r="AG309" i="1"/>
  <c r="AE309" i="1"/>
  <c r="AC309" i="1"/>
  <c r="AA309" i="1"/>
  <c r="Y309" i="1"/>
  <c r="W309" i="1"/>
  <c r="U309" i="1"/>
  <c r="S309" i="1"/>
  <c r="Q309" i="1"/>
  <c r="O309" i="1"/>
  <c r="DN308" i="1"/>
  <c r="DM308" i="1"/>
  <c r="DK308" i="1"/>
  <c r="DI308" i="1"/>
  <c r="DG308" i="1"/>
  <c r="DE308" i="1"/>
  <c r="DC308" i="1"/>
  <c r="DA308" i="1"/>
  <c r="CY308" i="1"/>
  <c r="CW308" i="1"/>
  <c r="CU308" i="1"/>
  <c r="CS308" i="1"/>
  <c r="CQ308" i="1"/>
  <c r="CO308" i="1"/>
  <c r="CM308" i="1"/>
  <c r="CK308" i="1"/>
  <c r="CI308" i="1"/>
  <c r="CG308" i="1"/>
  <c r="CE308" i="1"/>
  <c r="CC308" i="1"/>
  <c r="CA308" i="1"/>
  <c r="BY308" i="1"/>
  <c r="BW308" i="1"/>
  <c r="BU308" i="1"/>
  <c r="BS308" i="1"/>
  <c r="BQ308" i="1"/>
  <c r="BO308" i="1"/>
  <c r="BM308" i="1"/>
  <c r="BK308" i="1"/>
  <c r="BI308" i="1"/>
  <c r="BG308" i="1"/>
  <c r="BE308" i="1"/>
  <c r="BC308" i="1"/>
  <c r="BA308" i="1"/>
  <c r="AY308" i="1"/>
  <c r="AW308" i="1"/>
  <c r="AU308" i="1"/>
  <c r="AS308" i="1"/>
  <c r="AQ308" i="1"/>
  <c r="AO308" i="1"/>
  <c r="AM308" i="1"/>
  <c r="AK308" i="1"/>
  <c r="AI308" i="1"/>
  <c r="AG308" i="1"/>
  <c r="AE308" i="1"/>
  <c r="AC308" i="1"/>
  <c r="AA308" i="1"/>
  <c r="Y308" i="1"/>
  <c r="W308" i="1"/>
  <c r="U308" i="1"/>
  <c r="S308" i="1"/>
  <c r="Q308" i="1"/>
  <c r="O308" i="1"/>
  <c r="DN307" i="1"/>
  <c r="DM307" i="1"/>
  <c r="DK307" i="1"/>
  <c r="DI307" i="1"/>
  <c r="DG307" i="1"/>
  <c r="DE307" i="1"/>
  <c r="DC307" i="1"/>
  <c r="DA307" i="1"/>
  <c r="CY307" i="1"/>
  <c r="CW307" i="1"/>
  <c r="CU307" i="1"/>
  <c r="CS307" i="1"/>
  <c r="CQ307" i="1"/>
  <c r="CO307" i="1"/>
  <c r="CM307" i="1"/>
  <c r="CK307" i="1"/>
  <c r="CI307" i="1"/>
  <c r="CG307" i="1"/>
  <c r="CE307" i="1"/>
  <c r="CC307" i="1"/>
  <c r="CA307" i="1"/>
  <c r="BY307" i="1"/>
  <c r="BW307" i="1"/>
  <c r="BU307" i="1"/>
  <c r="BS307" i="1"/>
  <c r="BQ307" i="1"/>
  <c r="BO307" i="1"/>
  <c r="BM307" i="1"/>
  <c r="BK307" i="1"/>
  <c r="BI307" i="1"/>
  <c r="BG307" i="1"/>
  <c r="BE307" i="1"/>
  <c r="BC307" i="1"/>
  <c r="BA307" i="1"/>
  <c r="AY307" i="1"/>
  <c r="AW307" i="1"/>
  <c r="AU307" i="1"/>
  <c r="AS307" i="1"/>
  <c r="AQ307" i="1"/>
  <c r="AO307" i="1"/>
  <c r="AM307" i="1"/>
  <c r="AK307" i="1"/>
  <c r="AI307" i="1"/>
  <c r="AG307" i="1"/>
  <c r="AE307" i="1"/>
  <c r="AC307" i="1"/>
  <c r="AA307" i="1"/>
  <c r="Y307" i="1"/>
  <c r="W307" i="1"/>
  <c r="U307" i="1"/>
  <c r="S307" i="1"/>
  <c r="Q307" i="1"/>
  <c r="O307" i="1"/>
  <c r="DN306" i="1"/>
  <c r="DM306" i="1"/>
  <c r="DK306" i="1"/>
  <c r="DI306" i="1"/>
  <c r="DG306" i="1"/>
  <c r="DE306" i="1"/>
  <c r="DC306" i="1"/>
  <c r="DA306" i="1"/>
  <c r="CY306" i="1"/>
  <c r="CW306" i="1"/>
  <c r="CU306" i="1"/>
  <c r="CS306" i="1"/>
  <c r="CQ306" i="1"/>
  <c r="CO306" i="1"/>
  <c r="CM306" i="1"/>
  <c r="CK306" i="1"/>
  <c r="CI306" i="1"/>
  <c r="CG306" i="1"/>
  <c r="CE306" i="1"/>
  <c r="CC306" i="1"/>
  <c r="CA306" i="1"/>
  <c r="BY306" i="1"/>
  <c r="BW306" i="1"/>
  <c r="BU306" i="1"/>
  <c r="BS306" i="1"/>
  <c r="BQ306" i="1"/>
  <c r="BN306" i="1"/>
  <c r="BO306" i="1" s="1"/>
  <c r="BM306" i="1"/>
  <c r="BK306" i="1"/>
  <c r="BI306" i="1"/>
  <c r="BG306" i="1"/>
  <c r="BE306" i="1"/>
  <c r="BC306" i="1"/>
  <c r="BA306" i="1"/>
  <c r="AY306" i="1"/>
  <c r="AW306" i="1"/>
  <c r="AU306" i="1"/>
  <c r="AS306" i="1"/>
  <c r="AQ306" i="1"/>
  <c r="AO306" i="1"/>
  <c r="AM306" i="1"/>
  <c r="AK306" i="1"/>
  <c r="AI306" i="1"/>
  <c r="AG306" i="1"/>
  <c r="AE306" i="1"/>
  <c r="AC306" i="1"/>
  <c r="AA306" i="1"/>
  <c r="Y306" i="1"/>
  <c r="W306" i="1"/>
  <c r="U306" i="1"/>
  <c r="S306" i="1"/>
  <c r="Q306" i="1"/>
  <c r="O306" i="1"/>
  <c r="DN305" i="1"/>
  <c r="DM305" i="1"/>
  <c r="DK305" i="1"/>
  <c r="DI305" i="1"/>
  <c r="DG305" i="1"/>
  <c r="DE305" i="1"/>
  <c r="DC305" i="1"/>
  <c r="DA305" i="1"/>
  <c r="CY305" i="1"/>
  <c r="CW305" i="1"/>
  <c r="CU305" i="1"/>
  <c r="CS305" i="1"/>
  <c r="CQ305" i="1"/>
  <c r="CO305" i="1"/>
  <c r="CM305" i="1"/>
  <c r="CK305" i="1"/>
  <c r="CI305" i="1"/>
  <c r="CG305" i="1"/>
  <c r="CE305" i="1"/>
  <c r="CC305" i="1"/>
  <c r="CA305" i="1"/>
  <c r="BY305" i="1"/>
  <c r="BW305" i="1"/>
  <c r="BU305" i="1"/>
  <c r="BS305" i="1"/>
  <c r="BQ305" i="1"/>
  <c r="BO305" i="1"/>
  <c r="BM305" i="1"/>
  <c r="BK305" i="1"/>
  <c r="BI305" i="1"/>
  <c r="BG305" i="1"/>
  <c r="BE305" i="1"/>
  <c r="BC305" i="1"/>
  <c r="BA305" i="1"/>
  <c r="AY305" i="1"/>
  <c r="AW305" i="1"/>
  <c r="AU305" i="1"/>
  <c r="AS305" i="1"/>
  <c r="AQ305" i="1"/>
  <c r="AO305" i="1"/>
  <c r="AM305" i="1"/>
  <c r="AK305" i="1"/>
  <c r="AI305" i="1"/>
  <c r="AG305" i="1"/>
  <c r="AE305" i="1"/>
  <c r="AC305" i="1"/>
  <c r="AA305" i="1"/>
  <c r="Y305" i="1"/>
  <c r="W305" i="1"/>
  <c r="U305" i="1"/>
  <c r="S305" i="1"/>
  <c r="Q305" i="1"/>
  <c r="O305" i="1"/>
  <c r="DN304" i="1"/>
  <c r="DM304" i="1"/>
  <c r="DK304" i="1"/>
  <c r="DI304" i="1"/>
  <c r="DG304" i="1"/>
  <c r="DE304" i="1"/>
  <c r="DC304" i="1"/>
  <c r="DA304" i="1"/>
  <c r="CY304" i="1"/>
  <c r="CW304" i="1"/>
  <c r="CU304" i="1"/>
  <c r="CS304" i="1"/>
  <c r="CQ304" i="1"/>
  <c r="CO304" i="1"/>
  <c r="CM304" i="1"/>
  <c r="CK304" i="1"/>
  <c r="CI304" i="1"/>
  <c r="CG304" i="1"/>
  <c r="CE304" i="1"/>
  <c r="CC304" i="1"/>
  <c r="CA304" i="1"/>
  <c r="BY304" i="1"/>
  <c r="BW304" i="1"/>
  <c r="BU304" i="1"/>
  <c r="BS304" i="1"/>
  <c r="BQ304" i="1"/>
  <c r="BO304" i="1"/>
  <c r="BM304" i="1"/>
  <c r="BK304" i="1"/>
  <c r="BI304" i="1"/>
  <c r="BG304" i="1"/>
  <c r="BE304" i="1"/>
  <c r="BC304" i="1"/>
  <c r="BA304" i="1"/>
  <c r="AY304" i="1"/>
  <c r="AW304" i="1"/>
  <c r="AU304" i="1"/>
  <c r="AS304" i="1"/>
  <c r="AQ304" i="1"/>
  <c r="AO304" i="1"/>
  <c r="AM304" i="1"/>
  <c r="AK304" i="1"/>
  <c r="AI304" i="1"/>
  <c r="AG304" i="1"/>
  <c r="AE304" i="1"/>
  <c r="AC304" i="1"/>
  <c r="AA304" i="1"/>
  <c r="Y304" i="1"/>
  <c r="W304" i="1"/>
  <c r="U304" i="1"/>
  <c r="S304" i="1"/>
  <c r="Q304" i="1"/>
  <c r="O304" i="1"/>
  <c r="DN303" i="1"/>
  <c r="DM303" i="1"/>
  <c r="DK303" i="1"/>
  <c r="DI303" i="1"/>
  <c r="DG303" i="1"/>
  <c r="DE303" i="1"/>
  <c r="DC303" i="1"/>
  <c r="DA303" i="1"/>
  <c r="CY303" i="1"/>
  <c r="CW303" i="1"/>
  <c r="CU303" i="1"/>
  <c r="CS303" i="1"/>
  <c r="CQ303" i="1"/>
  <c r="CO303" i="1"/>
  <c r="CM303" i="1"/>
  <c r="CK303" i="1"/>
  <c r="CI303" i="1"/>
  <c r="CG303" i="1"/>
  <c r="CE303" i="1"/>
  <c r="CC303" i="1"/>
  <c r="CA303" i="1"/>
  <c r="BY303" i="1"/>
  <c r="BW303" i="1"/>
  <c r="BU303" i="1"/>
  <c r="BS303" i="1"/>
  <c r="BQ303" i="1"/>
  <c r="BO303" i="1"/>
  <c r="BM303" i="1"/>
  <c r="BK303" i="1"/>
  <c r="BI303" i="1"/>
  <c r="BG303" i="1"/>
  <c r="BE303" i="1"/>
  <c r="BC303" i="1"/>
  <c r="BA303" i="1"/>
  <c r="AY303" i="1"/>
  <c r="AW303" i="1"/>
  <c r="AU303" i="1"/>
  <c r="AS303" i="1"/>
  <c r="AQ303" i="1"/>
  <c r="AO303" i="1"/>
  <c r="AM303" i="1"/>
  <c r="AK303" i="1"/>
  <c r="AI303" i="1"/>
  <c r="AG303" i="1"/>
  <c r="AE303" i="1"/>
  <c r="AC303" i="1"/>
  <c r="AA303" i="1"/>
  <c r="Y303" i="1"/>
  <c r="W303" i="1"/>
  <c r="U303" i="1"/>
  <c r="S303" i="1"/>
  <c r="Q303" i="1"/>
  <c r="O303" i="1"/>
  <c r="DN302" i="1"/>
  <c r="DM302" i="1"/>
  <c r="DK302" i="1"/>
  <c r="DI302" i="1"/>
  <c r="DG302" i="1"/>
  <c r="DE302" i="1"/>
  <c r="DC302" i="1"/>
  <c r="DA302" i="1"/>
  <c r="CY302" i="1"/>
  <c r="CW302" i="1"/>
  <c r="CU302" i="1"/>
  <c r="CS302" i="1"/>
  <c r="CQ302" i="1"/>
  <c r="CO302" i="1"/>
  <c r="CM302" i="1"/>
  <c r="CK302" i="1"/>
  <c r="CI302" i="1"/>
  <c r="CG302" i="1"/>
  <c r="CE302" i="1"/>
  <c r="CC302" i="1"/>
  <c r="CA302" i="1"/>
  <c r="BY302" i="1"/>
  <c r="BW302" i="1"/>
  <c r="BU302" i="1"/>
  <c r="BS302" i="1"/>
  <c r="BQ302" i="1"/>
  <c r="BO302" i="1"/>
  <c r="BM302" i="1"/>
  <c r="BK302" i="1"/>
  <c r="BI302" i="1"/>
  <c r="BG302" i="1"/>
  <c r="BE302" i="1"/>
  <c r="BC302" i="1"/>
  <c r="BA302" i="1"/>
  <c r="AY302" i="1"/>
  <c r="AW302" i="1"/>
  <c r="AU302" i="1"/>
  <c r="AS302" i="1"/>
  <c r="AQ302" i="1"/>
  <c r="AO302" i="1"/>
  <c r="AM302" i="1"/>
  <c r="AK302" i="1"/>
  <c r="AI302" i="1"/>
  <c r="AG302" i="1"/>
  <c r="AE302" i="1"/>
  <c r="AC302" i="1"/>
  <c r="AA302" i="1"/>
  <c r="Y302" i="1"/>
  <c r="W302" i="1"/>
  <c r="U302" i="1"/>
  <c r="S302" i="1"/>
  <c r="Q302" i="1"/>
  <c r="O302" i="1"/>
  <c r="DN301" i="1"/>
  <c r="DM301" i="1"/>
  <c r="DK301" i="1"/>
  <c r="DI301" i="1"/>
  <c r="DG301" i="1"/>
  <c r="DE301" i="1"/>
  <c r="DC301" i="1"/>
  <c r="DA301" i="1"/>
  <c r="CY301" i="1"/>
  <c r="CW301" i="1"/>
  <c r="CU301" i="1"/>
  <c r="CS301" i="1"/>
  <c r="CQ301" i="1"/>
  <c r="CO301" i="1"/>
  <c r="CM301" i="1"/>
  <c r="CK301" i="1"/>
  <c r="CI301" i="1"/>
  <c r="CG301" i="1"/>
  <c r="CE301" i="1"/>
  <c r="CC301" i="1"/>
  <c r="CA301" i="1"/>
  <c r="BY301" i="1"/>
  <c r="BW301" i="1"/>
  <c r="BU301" i="1"/>
  <c r="BS301" i="1"/>
  <c r="BQ301" i="1"/>
  <c r="BO301" i="1"/>
  <c r="BM301" i="1"/>
  <c r="BK301" i="1"/>
  <c r="BI301" i="1"/>
  <c r="BG301" i="1"/>
  <c r="BE301" i="1"/>
  <c r="BC301" i="1"/>
  <c r="BA301" i="1"/>
  <c r="AY301" i="1"/>
  <c r="AW301" i="1"/>
  <c r="AU301" i="1"/>
  <c r="AS301" i="1"/>
  <c r="AQ301" i="1"/>
  <c r="AO301" i="1"/>
  <c r="AM301" i="1"/>
  <c r="AK301" i="1"/>
  <c r="AI301" i="1"/>
  <c r="AG301" i="1"/>
  <c r="AE301" i="1"/>
  <c r="AC301" i="1"/>
  <c r="AA301" i="1"/>
  <c r="Y301" i="1"/>
  <c r="W301" i="1"/>
  <c r="U301" i="1"/>
  <c r="S301" i="1"/>
  <c r="Q301" i="1"/>
  <c r="O301" i="1"/>
  <c r="DN300" i="1"/>
  <c r="DM300" i="1"/>
  <c r="DK300" i="1"/>
  <c r="DI300" i="1"/>
  <c r="DG300" i="1"/>
  <c r="DE300" i="1"/>
  <c r="DC300" i="1"/>
  <c r="DA300" i="1"/>
  <c r="CY300" i="1"/>
  <c r="CW300" i="1"/>
  <c r="CU300" i="1"/>
  <c r="CS300" i="1"/>
  <c r="CQ300" i="1"/>
  <c r="CO300" i="1"/>
  <c r="CM300" i="1"/>
  <c r="CK300" i="1"/>
  <c r="CI300" i="1"/>
  <c r="CG300" i="1"/>
  <c r="CE300" i="1"/>
  <c r="CC300" i="1"/>
  <c r="CA300" i="1"/>
  <c r="BY300" i="1"/>
  <c r="BW300" i="1"/>
  <c r="BU300" i="1"/>
  <c r="BS300" i="1"/>
  <c r="BQ300" i="1"/>
  <c r="BO300" i="1"/>
  <c r="BM300" i="1"/>
  <c r="BK300" i="1"/>
  <c r="BI300" i="1"/>
  <c r="BG300" i="1"/>
  <c r="BE300" i="1"/>
  <c r="BC300" i="1"/>
  <c r="BA300" i="1"/>
  <c r="AY300" i="1"/>
  <c r="AW300" i="1"/>
  <c r="AU300" i="1"/>
  <c r="AS300" i="1"/>
  <c r="AQ300" i="1"/>
  <c r="AO300" i="1"/>
  <c r="AM300" i="1"/>
  <c r="AK300" i="1"/>
  <c r="AI300" i="1"/>
  <c r="AG300" i="1"/>
  <c r="AE300" i="1"/>
  <c r="AC300" i="1"/>
  <c r="AA300" i="1"/>
  <c r="Y300" i="1"/>
  <c r="W300" i="1"/>
  <c r="U300" i="1"/>
  <c r="S300" i="1"/>
  <c r="Q300" i="1"/>
  <c r="O300" i="1"/>
  <c r="DN299" i="1"/>
  <c r="DM299" i="1"/>
  <c r="DK299" i="1"/>
  <c r="DI299" i="1"/>
  <c r="DG299" i="1"/>
  <c r="DE299" i="1"/>
  <c r="DC299" i="1"/>
  <c r="DA299" i="1"/>
  <c r="CY299" i="1"/>
  <c r="CW299" i="1"/>
  <c r="CU299" i="1"/>
  <c r="CS299" i="1"/>
  <c r="CQ299" i="1"/>
  <c r="CO299" i="1"/>
  <c r="CM299" i="1"/>
  <c r="CK299" i="1"/>
  <c r="CI299" i="1"/>
  <c r="CG299" i="1"/>
  <c r="CE299" i="1"/>
  <c r="CC299" i="1"/>
  <c r="CA299" i="1"/>
  <c r="BY299" i="1"/>
  <c r="BW299" i="1"/>
  <c r="BU299" i="1"/>
  <c r="BS299" i="1"/>
  <c r="BQ299" i="1"/>
  <c r="BO299" i="1"/>
  <c r="BM299" i="1"/>
  <c r="BK299" i="1"/>
  <c r="BI299" i="1"/>
  <c r="BG299" i="1"/>
  <c r="BE299" i="1"/>
  <c r="BC299" i="1"/>
  <c r="BA299" i="1"/>
  <c r="AY299" i="1"/>
  <c r="AW299" i="1"/>
  <c r="AU299" i="1"/>
  <c r="AS299" i="1"/>
  <c r="AQ299" i="1"/>
  <c r="AO299" i="1"/>
  <c r="AM299" i="1"/>
  <c r="AK299" i="1"/>
  <c r="AI299" i="1"/>
  <c r="AG299" i="1"/>
  <c r="AE299" i="1"/>
  <c r="AC299" i="1"/>
  <c r="AA299" i="1"/>
  <c r="Y299" i="1"/>
  <c r="W299" i="1"/>
  <c r="U299" i="1"/>
  <c r="S299" i="1"/>
  <c r="Q299" i="1"/>
  <c r="O299" i="1"/>
  <c r="DN298" i="1"/>
  <c r="DM298" i="1"/>
  <c r="DK298" i="1"/>
  <c r="DI298" i="1"/>
  <c r="DG298" i="1"/>
  <c r="DE298" i="1"/>
  <c r="DC298" i="1"/>
  <c r="DA298" i="1"/>
  <c r="CY298" i="1"/>
  <c r="CW298" i="1"/>
  <c r="CU298" i="1"/>
  <c r="CS298" i="1"/>
  <c r="CQ298" i="1"/>
  <c r="CO298" i="1"/>
  <c r="CM298" i="1"/>
  <c r="CK298" i="1"/>
  <c r="CI298" i="1"/>
  <c r="CG298" i="1"/>
  <c r="CE298" i="1"/>
  <c r="CC298" i="1"/>
  <c r="CA298" i="1"/>
  <c r="BY298" i="1"/>
  <c r="BW298" i="1"/>
  <c r="BU298" i="1"/>
  <c r="BS298" i="1"/>
  <c r="BQ298" i="1"/>
  <c r="BO298" i="1"/>
  <c r="BM298" i="1"/>
  <c r="BK298" i="1"/>
  <c r="BI298" i="1"/>
  <c r="BG298" i="1"/>
  <c r="BE298" i="1"/>
  <c r="BC298" i="1"/>
  <c r="BA298" i="1"/>
  <c r="AY298" i="1"/>
  <c r="AW298" i="1"/>
  <c r="AU298" i="1"/>
  <c r="AS298" i="1"/>
  <c r="AQ298" i="1"/>
  <c r="AO298" i="1"/>
  <c r="AM298" i="1"/>
  <c r="AK298" i="1"/>
  <c r="AI298" i="1"/>
  <c r="AG298" i="1"/>
  <c r="AE298" i="1"/>
  <c r="AC298" i="1"/>
  <c r="AA298" i="1"/>
  <c r="Y298" i="1"/>
  <c r="W298" i="1"/>
  <c r="U298" i="1"/>
  <c r="S298" i="1"/>
  <c r="Q298" i="1"/>
  <c r="O298" i="1"/>
  <c r="DM297" i="1"/>
  <c r="DK297" i="1"/>
  <c r="DI297" i="1"/>
  <c r="DG297" i="1"/>
  <c r="DE297" i="1"/>
  <c r="DC297" i="1"/>
  <c r="DA297" i="1"/>
  <c r="CY297" i="1"/>
  <c r="CW297" i="1"/>
  <c r="CU297" i="1"/>
  <c r="CS297" i="1"/>
  <c r="CQ297" i="1"/>
  <c r="CO297" i="1"/>
  <c r="CM297" i="1"/>
  <c r="CK297" i="1"/>
  <c r="CI297" i="1"/>
  <c r="CG297" i="1"/>
  <c r="CE297" i="1"/>
  <c r="CC297" i="1"/>
  <c r="CA297" i="1"/>
  <c r="BY297" i="1"/>
  <c r="BW297" i="1"/>
  <c r="BU297" i="1"/>
  <c r="BS297" i="1"/>
  <c r="BQ297" i="1"/>
  <c r="BN297" i="1"/>
  <c r="DN297" i="1" s="1"/>
  <c r="BM297" i="1"/>
  <c r="BK297" i="1"/>
  <c r="BI297" i="1"/>
  <c r="BG297" i="1"/>
  <c r="BE297" i="1"/>
  <c r="BC297" i="1"/>
  <c r="BA297" i="1"/>
  <c r="AY297" i="1"/>
  <c r="AW297" i="1"/>
  <c r="AU297" i="1"/>
  <c r="AS297" i="1"/>
  <c r="AQ297" i="1"/>
  <c r="AO297" i="1"/>
  <c r="AM297" i="1"/>
  <c r="AK297" i="1"/>
  <c r="AI297" i="1"/>
  <c r="AG297" i="1"/>
  <c r="AE297" i="1"/>
  <c r="AC297" i="1"/>
  <c r="AA297" i="1"/>
  <c r="Y297" i="1"/>
  <c r="W297" i="1"/>
  <c r="U297" i="1"/>
  <c r="S297" i="1"/>
  <c r="Q297" i="1"/>
  <c r="O297" i="1"/>
  <c r="DM296" i="1"/>
  <c r="DK296" i="1"/>
  <c r="DI296" i="1"/>
  <c r="DG296" i="1"/>
  <c r="DE296" i="1"/>
  <c r="DC296" i="1"/>
  <c r="DA296" i="1"/>
  <c r="CY296" i="1"/>
  <c r="CW296" i="1"/>
  <c r="CU296" i="1"/>
  <c r="CS296" i="1"/>
  <c r="CQ296" i="1"/>
  <c r="CO296" i="1"/>
  <c r="CM296" i="1"/>
  <c r="CK296" i="1"/>
  <c r="CI296" i="1"/>
  <c r="CG296" i="1"/>
  <c r="CE296" i="1"/>
  <c r="CC296" i="1"/>
  <c r="CA296" i="1"/>
  <c r="BY296" i="1"/>
  <c r="BW296" i="1"/>
  <c r="BU296" i="1"/>
  <c r="BS296" i="1"/>
  <c r="BQ296" i="1"/>
  <c r="BQ294" i="1" s="1"/>
  <c r="BN296" i="1"/>
  <c r="BO296" i="1" s="1"/>
  <c r="BM296" i="1"/>
  <c r="BK296" i="1"/>
  <c r="BI296" i="1"/>
  <c r="BG296" i="1"/>
  <c r="BE296" i="1"/>
  <c r="BC296" i="1"/>
  <c r="BA296" i="1"/>
  <c r="AY296" i="1"/>
  <c r="AW296" i="1"/>
  <c r="AT296" i="1"/>
  <c r="AS296" i="1"/>
  <c r="AQ296" i="1"/>
  <c r="AO296" i="1"/>
  <c r="AM296" i="1"/>
  <c r="AK296" i="1"/>
  <c r="AI296" i="1"/>
  <c r="AG296" i="1"/>
  <c r="AE296" i="1"/>
  <c r="AC296" i="1"/>
  <c r="AA296" i="1"/>
  <c r="Y296" i="1"/>
  <c r="W296" i="1"/>
  <c r="U296" i="1"/>
  <c r="S296" i="1"/>
  <c r="Q296" i="1"/>
  <c r="O296" i="1"/>
  <c r="DN295" i="1"/>
  <c r="DM295" i="1"/>
  <c r="DK295" i="1"/>
  <c r="DI295" i="1"/>
  <c r="DG295" i="1"/>
  <c r="DE295" i="1"/>
  <c r="DC295" i="1"/>
  <c r="DC294" i="1" s="1"/>
  <c r="DA295" i="1"/>
  <c r="CY295" i="1"/>
  <c r="CW295" i="1"/>
  <c r="CU295" i="1"/>
  <c r="CU294" i="1" s="1"/>
  <c r="CS295" i="1"/>
  <c r="CQ295" i="1"/>
  <c r="CO295" i="1"/>
  <c r="CM295" i="1"/>
  <c r="CM294" i="1" s="1"/>
  <c r="CK295" i="1"/>
  <c r="CI295" i="1"/>
  <c r="CG295" i="1"/>
  <c r="CE295" i="1"/>
  <c r="CE294" i="1" s="1"/>
  <c r="CC295" i="1"/>
  <c r="CA295" i="1"/>
  <c r="BY295" i="1"/>
  <c r="BW295" i="1"/>
  <c r="BW294" i="1" s="1"/>
  <c r="BU295" i="1"/>
  <c r="BS295" i="1"/>
  <c r="BQ295" i="1"/>
  <c r="BO295" i="1"/>
  <c r="BM295" i="1"/>
  <c r="BK295" i="1"/>
  <c r="BI295" i="1"/>
  <c r="BG295" i="1"/>
  <c r="BE295" i="1"/>
  <c r="BC295" i="1"/>
  <c r="BA295" i="1"/>
  <c r="AY295" i="1"/>
  <c r="AW295" i="1"/>
  <c r="AU295" i="1"/>
  <c r="AS295" i="1"/>
  <c r="AQ295" i="1"/>
  <c r="AQ294" i="1" s="1"/>
  <c r="AO295" i="1"/>
  <c r="AM295" i="1"/>
  <c r="AK295" i="1"/>
  <c r="AI295" i="1"/>
  <c r="AI294" i="1" s="1"/>
  <c r="AG295" i="1"/>
  <c r="AE295" i="1"/>
  <c r="AC295" i="1"/>
  <c r="AA295" i="1"/>
  <c r="AA294" i="1" s="1"/>
  <c r="Y295" i="1"/>
  <c r="W295" i="1"/>
  <c r="U295" i="1"/>
  <c r="S295" i="1"/>
  <c r="S294" i="1" s="1"/>
  <c r="Q295" i="1"/>
  <c r="O295" i="1"/>
  <c r="DL294" i="1"/>
  <c r="DH294" i="1"/>
  <c r="DF294" i="1"/>
  <c r="DD294" i="1"/>
  <c r="DB294" i="1"/>
  <c r="CZ294" i="1"/>
  <c r="CX294" i="1"/>
  <c r="CV294" i="1"/>
  <c r="CT294" i="1"/>
  <c r="CR294" i="1"/>
  <c r="CP294" i="1"/>
  <c r="CN294" i="1"/>
  <c r="CL294" i="1"/>
  <c r="CJ294" i="1"/>
  <c r="CI294" i="1"/>
  <c r="CH294" i="1"/>
  <c r="CF294" i="1"/>
  <c r="CD294" i="1"/>
  <c r="CB294" i="1"/>
  <c r="BZ294" i="1"/>
  <c r="BX294" i="1"/>
  <c r="BV294" i="1"/>
  <c r="BT294" i="1"/>
  <c r="BR294" i="1"/>
  <c r="BP294" i="1"/>
  <c r="BL294" i="1"/>
  <c r="BJ294" i="1"/>
  <c r="BH294" i="1"/>
  <c r="BF294" i="1"/>
  <c r="BD294" i="1"/>
  <c r="BB294" i="1"/>
  <c r="AZ294" i="1"/>
  <c r="AX294" i="1"/>
  <c r="AV294" i="1"/>
  <c r="AT294" i="1"/>
  <c r="AR294" i="1"/>
  <c r="AN294" i="1"/>
  <c r="AL294" i="1"/>
  <c r="AJ294" i="1"/>
  <c r="AH294" i="1"/>
  <c r="AF294" i="1"/>
  <c r="AD294" i="1"/>
  <c r="AB294" i="1"/>
  <c r="Z294" i="1"/>
  <c r="X294" i="1"/>
  <c r="V294" i="1"/>
  <c r="T294" i="1"/>
  <c r="R294" i="1"/>
  <c r="P294" i="1"/>
  <c r="N294" i="1"/>
  <c r="DN293" i="1"/>
  <c r="DM293" i="1"/>
  <c r="DK293" i="1"/>
  <c r="DI293" i="1"/>
  <c r="DG293" i="1"/>
  <c r="DE293" i="1"/>
  <c r="DC293" i="1"/>
  <c r="DA293" i="1"/>
  <c r="CY293" i="1"/>
  <c r="CW293" i="1"/>
  <c r="CU293" i="1"/>
  <c r="CS293" i="1"/>
  <c r="CQ293" i="1"/>
  <c r="CO293" i="1"/>
  <c r="CM293" i="1"/>
  <c r="CK293" i="1"/>
  <c r="CI293" i="1"/>
  <c r="CG293" i="1"/>
  <c r="CE293" i="1"/>
  <c r="CC293" i="1"/>
  <c r="CA293" i="1"/>
  <c r="BY293" i="1"/>
  <c r="BW293" i="1"/>
  <c r="BU293" i="1"/>
  <c r="BS293" i="1"/>
  <c r="BQ293" i="1"/>
  <c r="BO293" i="1"/>
  <c r="BM293" i="1"/>
  <c r="BK293" i="1"/>
  <c r="BI293" i="1"/>
  <c r="BG293" i="1"/>
  <c r="BE293" i="1"/>
  <c r="BC293" i="1"/>
  <c r="BA293" i="1"/>
  <c r="AY293" i="1"/>
  <c r="AW293" i="1"/>
  <c r="AU293" i="1"/>
  <c r="AS293" i="1"/>
  <c r="AQ293" i="1"/>
  <c r="AO293" i="1"/>
  <c r="AM293" i="1"/>
  <c r="AK293" i="1"/>
  <c r="AI293" i="1"/>
  <c r="AG293" i="1"/>
  <c r="AE293" i="1"/>
  <c r="AC293" i="1"/>
  <c r="AA293" i="1"/>
  <c r="Y293" i="1"/>
  <c r="W293" i="1"/>
  <c r="U293" i="1"/>
  <c r="S293" i="1"/>
  <c r="Q293" i="1"/>
  <c r="O293" i="1"/>
  <c r="DM292" i="1"/>
  <c r="DK292" i="1"/>
  <c r="DI292" i="1"/>
  <c r="DG292" i="1"/>
  <c r="DE292" i="1"/>
  <c r="DC292" i="1"/>
  <c r="DA292" i="1"/>
  <c r="CY292" i="1"/>
  <c r="CW292" i="1"/>
  <c r="CU292" i="1"/>
  <c r="CS292" i="1"/>
  <c r="CQ292" i="1"/>
  <c r="CO292" i="1"/>
  <c r="CM292" i="1"/>
  <c r="CK292" i="1"/>
  <c r="CI292" i="1"/>
  <c r="CG292" i="1"/>
  <c r="CE292" i="1"/>
  <c r="CC292" i="1"/>
  <c r="CA292" i="1"/>
  <c r="BY292" i="1"/>
  <c r="BW292" i="1"/>
  <c r="BU292" i="1"/>
  <c r="BS292" i="1"/>
  <c r="BQ292" i="1"/>
  <c r="BO292" i="1"/>
  <c r="BM292" i="1"/>
  <c r="BK292" i="1"/>
  <c r="BI292" i="1"/>
  <c r="BG292" i="1"/>
  <c r="BE292" i="1"/>
  <c r="BC292" i="1"/>
  <c r="BA292" i="1"/>
  <c r="AY292" i="1"/>
  <c r="AW292" i="1"/>
  <c r="AU292" i="1"/>
  <c r="AR292" i="1"/>
  <c r="AS292" i="1" s="1"/>
  <c r="AQ292" i="1"/>
  <c r="AO292" i="1"/>
  <c r="AM292" i="1"/>
  <c r="AK292" i="1"/>
  <c r="AI292" i="1"/>
  <c r="AG292" i="1"/>
  <c r="AE292" i="1"/>
  <c r="AC292" i="1"/>
  <c r="AA292" i="1"/>
  <c r="Y292" i="1"/>
  <c r="W292" i="1"/>
  <c r="U292" i="1"/>
  <c r="S292" i="1"/>
  <c r="Q292" i="1"/>
  <c r="O292" i="1"/>
  <c r="DN291" i="1"/>
  <c r="DM291" i="1"/>
  <c r="DK291" i="1"/>
  <c r="DI291" i="1"/>
  <c r="DG291" i="1"/>
  <c r="DE291" i="1"/>
  <c r="DC291" i="1"/>
  <c r="DA291" i="1"/>
  <c r="CY291" i="1"/>
  <c r="CW291" i="1"/>
  <c r="CU291" i="1"/>
  <c r="CS291" i="1"/>
  <c r="CQ291" i="1"/>
  <c r="CO291" i="1"/>
  <c r="CM291" i="1"/>
  <c r="CK291" i="1"/>
  <c r="CI291" i="1"/>
  <c r="CG291" i="1"/>
  <c r="CE291" i="1"/>
  <c r="CC291" i="1"/>
  <c r="CA291" i="1"/>
  <c r="BY291" i="1"/>
  <c r="BW291" i="1"/>
  <c r="BU291" i="1"/>
  <c r="BS291" i="1"/>
  <c r="BQ291" i="1"/>
  <c r="BO291" i="1"/>
  <c r="BM291" i="1"/>
  <c r="BK291" i="1"/>
  <c r="BI291" i="1"/>
  <c r="BG291" i="1"/>
  <c r="BE291" i="1"/>
  <c r="BC291" i="1"/>
  <c r="BA291" i="1"/>
  <c r="AY291" i="1"/>
  <c r="AW291" i="1"/>
  <c r="AU291" i="1"/>
  <c r="AS291" i="1"/>
  <c r="AQ291" i="1"/>
  <c r="AO291" i="1"/>
  <c r="AM291" i="1"/>
  <c r="AK291" i="1"/>
  <c r="AI291" i="1"/>
  <c r="AG291" i="1"/>
  <c r="AE291" i="1"/>
  <c r="AC291" i="1"/>
  <c r="AA291" i="1"/>
  <c r="Y291" i="1"/>
  <c r="W291" i="1"/>
  <c r="U291" i="1"/>
  <c r="S291" i="1"/>
  <c r="Q291" i="1"/>
  <c r="O291" i="1"/>
  <c r="DN290" i="1"/>
  <c r="DM290" i="1"/>
  <c r="DK290" i="1"/>
  <c r="DI290" i="1"/>
  <c r="DG290" i="1"/>
  <c r="DE290" i="1"/>
  <c r="DC290" i="1"/>
  <c r="DA290" i="1"/>
  <c r="CY290" i="1"/>
  <c r="CW290" i="1"/>
  <c r="CU290" i="1"/>
  <c r="CS290" i="1"/>
  <c r="CQ290" i="1"/>
  <c r="CO290" i="1"/>
  <c r="CM290" i="1"/>
  <c r="CK290" i="1"/>
  <c r="CI290" i="1"/>
  <c r="CG290" i="1"/>
  <c r="CE290" i="1"/>
  <c r="CC290" i="1"/>
  <c r="CA290" i="1"/>
  <c r="BY290" i="1"/>
  <c r="BW290" i="1"/>
  <c r="BU290" i="1"/>
  <c r="BS290" i="1"/>
  <c r="BQ290" i="1"/>
  <c r="BO290" i="1"/>
  <c r="BM290" i="1"/>
  <c r="BK290" i="1"/>
  <c r="BI290" i="1"/>
  <c r="BG290" i="1"/>
  <c r="BE290" i="1"/>
  <c r="BC290" i="1"/>
  <c r="BA290" i="1"/>
  <c r="AY290" i="1"/>
  <c r="AW290" i="1"/>
  <c r="AU290" i="1"/>
  <c r="AS290" i="1"/>
  <c r="AQ290" i="1"/>
  <c r="AO290" i="1"/>
  <c r="AM290" i="1"/>
  <c r="AK290" i="1"/>
  <c r="AI290" i="1"/>
  <c r="AG290" i="1"/>
  <c r="AE290" i="1"/>
  <c r="AC290" i="1"/>
  <c r="AA290" i="1"/>
  <c r="Y290" i="1"/>
  <c r="W290" i="1"/>
  <c r="U290" i="1"/>
  <c r="S290" i="1"/>
  <c r="Q290" i="1"/>
  <c r="O290" i="1"/>
  <c r="DM289" i="1"/>
  <c r="DK289" i="1"/>
  <c r="DI289" i="1"/>
  <c r="DG289" i="1"/>
  <c r="DE289" i="1"/>
  <c r="DC289" i="1"/>
  <c r="DA289" i="1"/>
  <c r="CY289" i="1"/>
  <c r="CW289" i="1"/>
  <c r="CU289" i="1"/>
  <c r="CS289" i="1"/>
  <c r="CQ289" i="1"/>
  <c r="CO289" i="1"/>
  <c r="CM289" i="1"/>
  <c r="CK289" i="1"/>
  <c r="CI289" i="1"/>
  <c r="CG289" i="1"/>
  <c r="CE289" i="1"/>
  <c r="CC289" i="1"/>
  <c r="CA289" i="1"/>
  <c r="BY289" i="1"/>
  <c r="BW289" i="1"/>
  <c r="BU289" i="1"/>
  <c r="BS289" i="1"/>
  <c r="BQ289" i="1"/>
  <c r="BO289" i="1"/>
  <c r="BM289" i="1"/>
  <c r="BK289" i="1"/>
  <c r="BI289" i="1"/>
  <c r="BG289" i="1"/>
  <c r="BE289" i="1"/>
  <c r="BC289" i="1"/>
  <c r="BA289" i="1"/>
  <c r="AY289" i="1"/>
  <c r="AW289" i="1"/>
  <c r="AU289" i="1"/>
  <c r="AS289" i="1"/>
  <c r="AR289" i="1"/>
  <c r="DN289" i="1" s="1"/>
  <c r="AQ289" i="1"/>
  <c r="AO289" i="1"/>
  <c r="AM289" i="1"/>
  <c r="AK289" i="1"/>
  <c r="AI289" i="1"/>
  <c r="AG289" i="1"/>
  <c r="AE289" i="1"/>
  <c r="AC289" i="1"/>
  <c r="AA289" i="1"/>
  <c r="Y289" i="1"/>
  <c r="W289" i="1"/>
  <c r="U289" i="1"/>
  <c r="S289" i="1"/>
  <c r="Q289" i="1"/>
  <c r="O289" i="1"/>
  <c r="DN288" i="1"/>
  <c r="DM288" i="1"/>
  <c r="DK288" i="1"/>
  <c r="DI288" i="1"/>
  <c r="DG288" i="1"/>
  <c r="DE288" i="1"/>
  <c r="DC288" i="1"/>
  <c r="DA288" i="1"/>
  <c r="CY288" i="1"/>
  <c r="CW288" i="1"/>
  <c r="CU288" i="1"/>
  <c r="CS288" i="1"/>
  <c r="CQ288" i="1"/>
  <c r="CO288" i="1"/>
  <c r="CM288" i="1"/>
  <c r="CK288" i="1"/>
  <c r="CI288" i="1"/>
  <c r="CG288" i="1"/>
  <c r="CE288" i="1"/>
  <c r="CC288" i="1"/>
  <c r="CA288" i="1"/>
  <c r="BY288" i="1"/>
  <c r="BW288" i="1"/>
  <c r="BU288" i="1"/>
  <c r="BS288" i="1"/>
  <c r="BQ288" i="1"/>
  <c r="BO288" i="1"/>
  <c r="BM288" i="1"/>
  <c r="BK288" i="1"/>
  <c r="BI288" i="1"/>
  <c r="BG288" i="1"/>
  <c r="BE288" i="1"/>
  <c r="BC288" i="1"/>
  <c r="BA288" i="1"/>
  <c r="AY288" i="1"/>
  <c r="AW288" i="1"/>
  <c r="AU288" i="1"/>
  <c r="AS288" i="1"/>
  <c r="AQ288" i="1"/>
  <c r="AO288" i="1"/>
  <c r="AM288" i="1"/>
  <c r="AK288" i="1"/>
  <c r="AI288" i="1"/>
  <c r="AG288" i="1"/>
  <c r="AE288" i="1"/>
  <c r="AC288" i="1"/>
  <c r="AA288" i="1"/>
  <c r="Y288" i="1"/>
  <c r="W288" i="1"/>
  <c r="U288" i="1"/>
  <c r="S288" i="1"/>
  <c r="Q288" i="1"/>
  <c r="O288" i="1"/>
  <c r="DM287" i="1"/>
  <c r="DK287" i="1"/>
  <c r="DI287" i="1"/>
  <c r="DG287" i="1"/>
  <c r="DE287" i="1"/>
  <c r="DC287" i="1"/>
  <c r="DA287" i="1"/>
  <c r="CY287" i="1"/>
  <c r="CW287" i="1"/>
  <c r="CU287" i="1"/>
  <c r="CS287" i="1"/>
  <c r="CQ287" i="1"/>
  <c r="CO287" i="1"/>
  <c r="CM287" i="1"/>
  <c r="CK287" i="1"/>
  <c r="CI287" i="1"/>
  <c r="CG287" i="1"/>
  <c r="CE287" i="1"/>
  <c r="CC287" i="1"/>
  <c r="CA287" i="1"/>
  <c r="BY287" i="1"/>
  <c r="BW287" i="1"/>
  <c r="BU287" i="1"/>
  <c r="BS287" i="1"/>
  <c r="BQ287" i="1"/>
  <c r="BO287" i="1"/>
  <c r="BM287" i="1"/>
  <c r="BK287" i="1"/>
  <c r="BI287" i="1"/>
  <c r="BG287" i="1"/>
  <c r="BE287" i="1"/>
  <c r="BC287" i="1"/>
  <c r="BA287" i="1"/>
  <c r="AY287" i="1"/>
  <c r="AW287" i="1"/>
  <c r="AU287" i="1"/>
  <c r="AR287" i="1"/>
  <c r="AS287" i="1" s="1"/>
  <c r="AQ287" i="1"/>
  <c r="AO287" i="1"/>
  <c r="AM287" i="1"/>
  <c r="AK287" i="1"/>
  <c r="AI287" i="1"/>
  <c r="AG287" i="1"/>
  <c r="AE287" i="1"/>
  <c r="AC287" i="1"/>
  <c r="AA287" i="1"/>
  <c r="Y287" i="1"/>
  <c r="W287" i="1"/>
  <c r="U287" i="1"/>
  <c r="S287" i="1"/>
  <c r="Q287" i="1"/>
  <c r="O287" i="1"/>
  <c r="DM286" i="1"/>
  <c r="DK286" i="1"/>
  <c r="DI286" i="1"/>
  <c r="DG286" i="1"/>
  <c r="DE286" i="1"/>
  <c r="DC286" i="1"/>
  <c r="DA286" i="1"/>
  <c r="CY286" i="1"/>
  <c r="CW286" i="1"/>
  <c r="CU286" i="1"/>
  <c r="CS286" i="1"/>
  <c r="CQ286" i="1"/>
  <c r="CO286" i="1"/>
  <c r="CM286" i="1"/>
  <c r="CK286" i="1"/>
  <c r="CI286" i="1"/>
  <c r="CG286" i="1"/>
  <c r="CE286" i="1"/>
  <c r="CC286" i="1"/>
  <c r="CA286" i="1"/>
  <c r="BY286" i="1"/>
  <c r="BW286" i="1"/>
  <c r="BU286" i="1"/>
  <c r="BS286" i="1"/>
  <c r="BQ286" i="1"/>
  <c r="BO286" i="1"/>
  <c r="BM286" i="1"/>
  <c r="BK286" i="1"/>
  <c r="BI286" i="1"/>
  <c r="BG286" i="1"/>
  <c r="BE286" i="1"/>
  <c r="BC286" i="1"/>
  <c r="BA286" i="1"/>
  <c r="AY286" i="1"/>
  <c r="AW286" i="1"/>
  <c r="AU286" i="1"/>
  <c r="AR286" i="1"/>
  <c r="AS286" i="1" s="1"/>
  <c r="AQ286" i="1"/>
  <c r="AO286" i="1"/>
  <c r="AM286" i="1"/>
  <c r="AK286" i="1"/>
  <c r="AI286" i="1"/>
  <c r="AG286" i="1"/>
  <c r="AE286" i="1"/>
  <c r="AC286" i="1"/>
  <c r="AA286" i="1"/>
  <c r="Y286" i="1"/>
  <c r="W286" i="1"/>
  <c r="U286" i="1"/>
  <c r="S286" i="1"/>
  <c r="Q286" i="1"/>
  <c r="O286" i="1"/>
  <c r="DN285" i="1"/>
  <c r="DM285" i="1"/>
  <c r="DK285" i="1"/>
  <c r="DI285" i="1"/>
  <c r="DG285" i="1"/>
  <c r="DE285" i="1"/>
  <c r="DC285" i="1"/>
  <c r="DA285" i="1"/>
  <c r="CY285" i="1"/>
  <c r="CW285" i="1"/>
  <c r="CU285" i="1"/>
  <c r="CS285" i="1"/>
  <c r="CQ285" i="1"/>
  <c r="CO285" i="1"/>
  <c r="CM285" i="1"/>
  <c r="CK285" i="1"/>
  <c r="CI285" i="1"/>
  <c r="CG285" i="1"/>
  <c r="CE285" i="1"/>
  <c r="CC285" i="1"/>
  <c r="CA285" i="1"/>
  <c r="BY285" i="1"/>
  <c r="BW285" i="1"/>
  <c r="BU285" i="1"/>
  <c r="BS285" i="1"/>
  <c r="BQ285" i="1"/>
  <c r="BO285" i="1"/>
  <c r="BM285" i="1"/>
  <c r="BK285" i="1"/>
  <c r="BI285" i="1"/>
  <c r="BG285" i="1"/>
  <c r="BE285" i="1"/>
  <c r="BC285" i="1"/>
  <c r="BA285" i="1"/>
  <c r="AY285" i="1"/>
  <c r="AW285" i="1"/>
  <c r="AU285" i="1"/>
  <c r="AS285" i="1"/>
  <c r="AQ285" i="1"/>
  <c r="AO285" i="1"/>
  <c r="AM285" i="1"/>
  <c r="AK285" i="1"/>
  <c r="AI285" i="1"/>
  <c r="AG285" i="1"/>
  <c r="AE285" i="1"/>
  <c r="AC285" i="1"/>
  <c r="AA285" i="1"/>
  <c r="Y285" i="1"/>
  <c r="W285" i="1"/>
  <c r="U285" i="1"/>
  <c r="S285" i="1"/>
  <c r="Q285" i="1"/>
  <c r="O285" i="1"/>
  <c r="DN284" i="1"/>
  <c r="DM284" i="1"/>
  <c r="DK284" i="1"/>
  <c r="DI284" i="1"/>
  <c r="DG284" i="1"/>
  <c r="DE284" i="1"/>
  <c r="DC284" i="1"/>
  <c r="DA284" i="1"/>
  <c r="CY284" i="1"/>
  <c r="CW284" i="1"/>
  <c r="CU284" i="1"/>
  <c r="CS284" i="1"/>
  <c r="CQ284" i="1"/>
  <c r="CO284" i="1"/>
  <c r="CM284" i="1"/>
  <c r="CK284" i="1"/>
  <c r="CI284" i="1"/>
  <c r="CG284" i="1"/>
  <c r="CE284" i="1"/>
  <c r="CC284" i="1"/>
  <c r="CA284" i="1"/>
  <c r="BY284" i="1"/>
  <c r="BW284" i="1"/>
  <c r="BU284" i="1"/>
  <c r="BS284" i="1"/>
  <c r="BQ284" i="1"/>
  <c r="BO284" i="1"/>
  <c r="BM284" i="1"/>
  <c r="BK284" i="1"/>
  <c r="BI284" i="1"/>
  <c r="BG284" i="1"/>
  <c r="BE284" i="1"/>
  <c r="BC284" i="1"/>
  <c r="BA284" i="1"/>
  <c r="AY284" i="1"/>
  <c r="AW284" i="1"/>
  <c r="AU284" i="1"/>
  <c r="AS284" i="1"/>
  <c r="AQ284" i="1"/>
  <c r="AO284" i="1"/>
  <c r="AM284" i="1"/>
  <c r="AK284" i="1"/>
  <c r="AI284" i="1"/>
  <c r="AG284" i="1"/>
  <c r="AE284" i="1"/>
  <c r="AC284" i="1"/>
  <c r="AA284" i="1"/>
  <c r="Y284" i="1"/>
  <c r="W284" i="1"/>
  <c r="U284" i="1"/>
  <c r="S284" i="1"/>
  <c r="Q284" i="1"/>
  <c r="O284" i="1"/>
  <c r="DM283" i="1"/>
  <c r="DK283" i="1"/>
  <c r="DI283" i="1"/>
  <c r="DG283" i="1"/>
  <c r="DE283" i="1"/>
  <c r="DC283" i="1"/>
  <c r="DA283" i="1"/>
  <c r="CY283" i="1"/>
  <c r="CW283" i="1"/>
  <c r="CU283" i="1"/>
  <c r="CS283" i="1"/>
  <c r="CQ283" i="1"/>
  <c r="CO283" i="1"/>
  <c r="CM283" i="1"/>
  <c r="CK283" i="1"/>
  <c r="CI283" i="1"/>
  <c r="CG283" i="1"/>
  <c r="CE283" i="1"/>
  <c r="CC283" i="1"/>
  <c r="CA283" i="1"/>
  <c r="BY283" i="1"/>
  <c r="BW283" i="1"/>
  <c r="BU283" i="1"/>
  <c r="BS283" i="1"/>
  <c r="BQ283" i="1"/>
  <c r="BN283" i="1"/>
  <c r="BO283" i="1" s="1"/>
  <c r="BM283" i="1"/>
  <c r="BK283" i="1"/>
  <c r="BI283" i="1"/>
  <c r="BG283" i="1"/>
  <c r="BE283" i="1"/>
  <c r="BC283" i="1"/>
  <c r="BA283" i="1"/>
  <c r="AY283" i="1"/>
  <c r="AW283" i="1"/>
  <c r="AU283" i="1"/>
  <c r="AR283" i="1"/>
  <c r="AS283" i="1" s="1"/>
  <c r="AQ283" i="1"/>
  <c r="AO283" i="1"/>
  <c r="AM283" i="1"/>
  <c r="AK283" i="1"/>
  <c r="AI283" i="1"/>
  <c r="AG283" i="1"/>
  <c r="AE283" i="1"/>
  <c r="AC283" i="1"/>
  <c r="AA283" i="1"/>
  <c r="Y283" i="1"/>
  <c r="W283" i="1"/>
  <c r="U283" i="1"/>
  <c r="S283" i="1"/>
  <c r="Q283" i="1"/>
  <c r="O283" i="1"/>
  <c r="DM282" i="1"/>
  <c r="DK282" i="1"/>
  <c r="DI282" i="1"/>
  <c r="DG282" i="1"/>
  <c r="DE282" i="1"/>
  <c r="DC282" i="1"/>
  <c r="DA282" i="1"/>
  <c r="CY282" i="1"/>
  <c r="CW282" i="1"/>
  <c r="CU282" i="1"/>
  <c r="CS282" i="1"/>
  <c r="CQ282" i="1"/>
  <c r="CO282" i="1"/>
  <c r="CM282" i="1"/>
  <c r="CK282" i="1"/>
  <c r="CI282" i="1"/>
  <c r="CG282" i="1"/>
  <c r="CE282" i="1"/>
  <c r="CC282" i="1"/>
  <c r="CA282" i="1"/>
  <c r="BY282" i="1"/>
  <c r="BW282" i="1"/>
  <c r="BU282" i="1"/>
  <c r="BS282" i="1"/>
  <c r="BQ282" i="1"/>
  <c r="BO282" i="1"/>
  <c r="BN282" i="1"/>
  <c r="BM282" i="1"/>
  <c r="BK282" i="1"/>
  <c r="BI282" i="1"/>
  <c r="BG282" i="1"/>
  <c r="BE282" i="1"/>
  <c r="BC282" i="1"/>
  <c r="BA282" i="1"/>
  <c r="AY282" i="1"/>
  <c r="AW282" i="1"/>
  <c r="AU282" i="1"/>
  <c r="AS282" i="1"/>
  <c r="AR282" i="1"/>
  <c r="DN282" i="1" s="1"/>
  <c r="AQ282" i="1"/>
  <c r="AO282" i="1"/>
  <c r="AM282" i="1"/>
  <c r="AK282" i="1"/>
  <c r="AI282" i="1"/>
  <c r="AG282" i="1"/>
  <c r="AE282" i="1"/>
  <c r="AC282" i="1"/>
  <c r="AA282" i="1"/>
  <c r="Y282" i="1"/>
  <c r="W282" i="1"/>
  <c r="U282" i="1"/>
  <c r="S282" i="1"/>
  <c r="Q282" i="1"/>
  <c r="O282" i="1"/>
  <c r="DN281" i="1"/>
  <c r="DM281" i="1"/>
  <c r="DK281" i="1"/>
  <c r="DI281" i="1"/>
  <c r="DG281" i="1"/>
  <c r="DE281" i="1"/>
  <c r="DC281" i="1"/>
  <c r="DA281" i="1"/>
  <c r="CY281" i="1"/>
  <c r="CW281" i="1"/>
  <c r="CU281" i="1"/>
  <c r="CS281" i="1"/>
  <c r="CQ281" i="1"/>
  <c r="CO281" i="1"/>
  <c r="CM281" i="1"/>
  <c r="CK281" i="1"/>
  <c r="CI281" i="1"/>
  <c r="CG281" i="1"/>
  <c r="CE281" i="1"/>
  <c r="CC281" i="1"/>
  <c r="CA281" i="1"/>
  <c r="BY281" i="1"/>
  <c r="BW281" i="1"/>
  <c r="BU281" i="1"/>
  <c r="BS281" i="1"/>
  <c r="BQ281" i="1"/>
  <c r="BO281" i="1"/>
  <c r="BM281" i="1"/>
  <c r="BK281" i="1"/>
  <c r="BI281" i="1"/>
  <c r="BG281" i="1"/>
  <c r="BE281" i="1"/>
  <c r="BC281" i="1"/>
  <c r="BA281" i="1"/>
  <c r="AY281" i="1"/>
  <c r="AW281" i="1"/>
  <c r="AU281" i="1"/>
  <c r="AS281" i="1"/>
  <c r="AQ281" i="1"/>
  <c r="AO281" i="1"/>
  <c r="AM281" i="1"/>
  <c r="AK281" i="1"/>
  <c r="AI281" i="1"/>
  <c r="AG281" i="1"/>
  <c r="AE281" i="1"/>
  <c r="AC281" i="1"/>
  <c r="AA281" i="1"/>
  <c r="Y281" i="1"/>
  <c r="W281" i="1"/>
  <c r="U281" i="1"/>
  <c r="S281" i="1"/>
  <c r="Q281" i="1"/>
  <c r="O281" i="1"/>
  <c r="DM280" i="1"/>
  <c r="DK280" i="1"/>
  <c r="DI280" i="1"/>
  <c r="DG280" i="1"/>
  <c r="DE280" i="1"/>
  <c r="DC280" i="1"/>
  <c r="DA280" i="1"/>
  <c r="CY280" i="1"/>
  <c r="CW280" i="1"/>
  <c r="CU280" i="1"/>
  <c r="CS280" i="1"/>
  <c r="CQ280" i="1"/>
  <c r="CO280" i="1"/>
  <c r="CM280" i="1"/>
  <c r="CK280" i="1"/>
  <c r="CI280" i="1"/>
  <c r="CG280" i="1"/>
  <c r="CE280" i="1"/>
  <c r="CC280" i="1"/>
  <c r="CA280" i="1"/>
  <c r="BY280" i="1"/>
  <c r="BW280" i="1"/>
  <c r="BU280" i="1"/>
  <c r="BS280" i="1"/>
  <c r="BQ280" i="1"/>
  <c r="BN280" i="1"/>
  <c r="BO280" i="1" s="1"/>
  <c r="BM280" i="1"/>
  <c r="BK280" i="1"/>
  <c r="BI280" i="1"/>
  <c r="BG280" i="1"/>
  <c r="BE280" i="1"/>
  <c r="BC280" i="1"/>
  <c r="BA280" i="1"/>
  <c r="AY280" i="1"/>
  <c r="AW280" i="1"/>
  <c r="AU280" i="1"/>
  <c r="AS280" i="1"/>
  <c r="AQ280" i="1"/>
  <c r="AO280" i="1"/>
  <c r="AM280" i="1"/>
  <c r="AK280" i="1"/>
  <c r="AI280" i="1"/>
  <c r="AG280" i="1"/>
  <c r="AE280" i="1"/>
  <c r="AC280" i="1"/>
  <c r="AA280" i="1"/>
  <c r="Y280" i="1"/>
  <c r="W280" i="1"/>
  <c r="U280" i="1"/>
  <c r="S280" i="1"/>
  <c r="Q280" i="1"/>
  <c r="O280" i="1"/>
  <c r="DM279" i="1"/>
  <c r="DK279" i="1"/>
  <c r="DI279" i="1"/>
  <c r="DG279" i="1"/>
  <c r="DE279" i="1"/>
  <c r="DC279" i="1"/>
  <c r="DA279" i="1"/>
  <c r="DA278" i="1" s="1"/>
  <c r="CY279" i="1"/>
  <c r="CW279" i="1"/>
  <c r="CU279" i="1"/>
  <c r="CS279" i="1"/>
  <c r="CQ279" i="1"/>
  <c r="CO279" i="1"/>
  <c r="CM279" i="1"/>
  <c r="CK279" i="1"/>
  <c r="CK278" i="1" s="1"/>
  <c r="CI279" i="1"/>
  <c r="CG279" i="1"/>
  <c r="CE279" i="1"/>
  <c r="CC279" i="1"/>
  <c r="BZ279" i="1"/>
  <c r="CA279" i="1" s="1"/>
  <c r="BY279" i="1"/>
  <c r="BW279" i="1"/>
  <c r="BU279" i="1"/>
  <c r="BS279" i="1"/>
  <c r="BQ279" i="1"/>
  <c r="BN279" i="1"/>
  <c r="BO279" i="1" s="1"/>
  <c r="BM279" i="1"/>
  <c r="BK279" i="1"/>
  <c r="BI279" i="1"/>
  <c r="BG279" i="1"/>
  <c r="BE279" i="1"/>
  <c r="BE278" i="1" s="1"/>
  <c r="BC279" i="1"/>
  <c r="BA279" i="1"/>
  <c r="AY279" i="1"/>
  <c r="AW279" i="1"/>
  <c r="AU279" i="1"/>
  <c r="AS279" i="1"/>
  <c r="AQ279" i="1"/>
  <c r="AO279" i="1"/>
  <c r="AM279" i="1"/>
  <c r="AK279" i="1"/>
  <c r="AI279" i="1"/>
  <c r="AG279" i="1"/>
  <c r="AG278" i="1" s="1"/>
  <c r="AE279" i="1"/>
  <c r="AC279" i="1"/>
  <c r="AA279" i="1"/>
  <c r="Y279" i="1"/>
  <c r="W279" i="1"/>
  <c r="U279" i="1"/>
  <c r="S279" i="1"/>
  <c r="Q279" i="1"/>
  <c r="O279" i="1"/>
  <c r="DL278" i="1"/>
  <c r="DH278" i="1"/>
  <c r="DF278" i="1"/>
  <c r="DD278" i="1"/>
  <c r="DB278" i="1"/>
  <c r="CZ278" i="1"/>
  <c r="CX278" i="1"/>
  <c r="CV278" i="1"/>
  <c r="CT278" i="1"/>
  <c r="CR278" i="1"/>
  <c r="CP278" i="1"/>
  <c r="CN278" i="1"/>
  <c r="CL278" i="1"/>
  <c r="CJ278" i="1"/>
  <c r="CH278" i="1"/>
  <c r="CF278" i="1"/>
  <c r="CD278" i="1"/>
  <c r="CB278" i="1"/>
  <c r="BZ278" i="1"/>
  <c r="BX278" i="1"/>
  <c r="BV278" i="1"/>
  <c r="BU278" i="1"/>
  <c r="BT278" i="1"/>
  <c r="BR278" i="1"/>
  <c r="BP278" i="1"/>
  <c r="BL278" i="1"/>
  <c r="BJ278" i="1"/>
  <c r="BH278" i="1"/>
  <c r="BF278" i="1"/>
  <c r="BD278" i="1"/>
  <c r="BB278" i="1"/>
  <c r="AZ278" i="1"/>
  <c r="AX278" i="1"/>
  <c r="AV278" i="1"/>
  <c r="AT278" i="1"/>
  <c r="AN278" i="1"/>
  <c r="AL278" i="1"/>
  <c r="AJ278" i="1"/>
  <c r="AH278" i="1"/>
  <c r="AF278" i="1"/>
  <c r="AD278" i="1"/>
  <c r="AB278" i="1"/>
  <c r="Z278" i="1"/>
  <c r="X278" i="1"/>
  <c r="V278" i="1"/>
  <c r="T278" i="1"/>
  <c r="R278" i="1"/>
  <c r="P278" i="1"/>
  <c r="N278" i="1"/>
  <c r="DN277" i="1"/>
  <c r="DM277" i="1"/>
  <c r="DK277" i="1"/>
  <c r="DI277" i="1"/>
  <c r="DG277" i="1"/>
  <c r="DE277" i="1"/>
  <c r="DC277" i="1"/>
  <c r="DA277" i="1"/>
  <c r="CY277" i="1"/>
  <c r="CW277" i="1"/>
  <c r="CU277" i="1"/>
  <c r="CS277" i="1"/>
  <c r="CQ277" i="1"/>
  <c r="CO277" i="1"/>
  <c r="CM277" i="1"/>
  <c r="CK277" i="1"/>
  <c r="CI277" i="1"/>
  <c r="CG277" i="1"/>
  <c r="CE277" i="1"/>
  <c r="CC277" i="1"/>
  <c r="CA277" i="1"/>
  <c r="BY277" i="1"/>
  <c r="BW277" i="1"/>
  <c r="BU277" i="1"/>
  <c r="BS277" i="1"/>
  <c r="BQ277" i="1"/>
  <c r="BN277" i="1"/>
  <c r="BO277" i="1" s="1"/>
  <c r="BM277" i="1"/>
  <c r="BK277" i="1"/>
  <c r="BI277" i="1"/>
  <c r="BG277" i="1"/>
  <c r="BE277" i="1"/>
  <c r="BC277" i="1"/>
  <c r="BA277" i="1"/>
  <c r="AY277" i="1"/>
  <c r="AW277" i="1"/>
  <c r="AU277" i="1"/>
  <c r="AS277" i="1"/>
  <c r="AQ277" i="1"/>
  <c r="AO277" i="1"/>
  <c r="AM277" i="1"/>
  <c r="AK277" i="1"/>
  <c r="AI277" i="1"/>
  <c r="AG277" i="1"/>
  <c r="AE277" i="1"/>
  <c r="AC277" i="1"/>
  <c r="AA277" i="1"/>
  <c r="Y277" i="1"/>
  <c r="W277" i="1"/>
  <c r="U277" i="1"/>
  <c r="S277" i="1"/>
  <c r="Q277" i="1"/>
  <c r="O277" i="1"/>
  <c r="DM276" i="1"/>
  <c r="DK276" i="1"/>
  <c r="DI276" i="1"/>
  <c r="DG276" i="1"/>
  <c r="DE276" i="1"/>
  <c r="DC276" i="1"/>
  <c r="DA276" i="1"/>
  <c r="CY276" i="1"/>
  <c r="CW276" i="1"/>
  <c r="CU276" i="1"/>
  <c r="CS276" i="1"/>
  <c r="CQ276" i="1"/>
  <c r="CO276" i="1"/>
  <c r="CM276" i="1"/>
  <c r="CK276" i="1"/>
  <c r="CI276" i="1"/>
  <c r="CG276" i="1"/>
  <c r="CE276" i="1"/>
  <c r="CC276" i="1"/>
  <c r="CA276" i="1"/>
  <c r="BY276" i="1"/>
  <c r="BW276" i="1"/>
  <c r="BU276" i="1"/>
  <c r="BS276" i="1"/>
  <c r="BQ276" i="1"/>
  <c r="BN276" i="1"/>
  <c r="BO276" i="1" s="1"/>
  <c r="BM276" i="1"/>
  <c r="BK276" i="1"/>
  <c r="BI276" i="1"/>
  <c r="BG276" i="1"/>
  <c r="BE276" i="1"/>
  <c r="BC276" i="1"/>
  <c r="BA276" i="1"/>
  <c r="AY276" i="1"/>
  <c r="AW276" i="1"/>
  <c r="AU276" i="1"/>
  <c r="AS276" i="1"/>
  <c r="AQ276" i="1"/>
  <c r="AO276" i="1"/>
  <c r="AM276" i="1"/>
  <c r="AK276" i="1"/>
  <c r="AI276" i="1"/>
  <c r="AG276" i="1"/>
  <c r="AE276" i="1"/>
  <c r="AC276" i="1"/>
  <c r="AA276" i="1"/>
  <c r="Y276" i="1"/>
  <c r="W276" i="1"/>
  <c r="U276" i="1"/>
  <c r="S276" i="1"/>
  <c r="P276" i="1"/>
  <c r="O276" i="1"/>
  <c r="DM275" i="1"/>
  <c r="DK275" i="1"/>
  <c r="DI275" i="1"/>
  <c r="DG275" i="1"/>
  <c r="DE275" i="1"/>
  <c r="DC275" i="1"/>
  <c r="DA275" i="1"/>
  <c r="CY275" i="1"/>
  <c r="CW275" i="1"/>
  <c r="CU275" i="1"/>
  <c r="CS275" i="1"/>
  <c r="CQ275" i="1"/>
  <c r="CO275" i="1"/>
  <c r="CM275" i="1"/>
  <c r="CK275" i="1"/>
  <c r="CI275" i="1"/>
  <c r="CG275" i="1"/>
  <c r="CE275" i="1"/>
  <c r="CC275" i="1"/>
  <c r="CA275" i="1"/>
  <c r="BY275" i="1"/>
  <c r="BW275" i="1"/>
  <c r="BU275" i="1"/>
  <c r="BS275" i="1"/>
  <c r="BQ275" i="1"/>
  <c r="BN275" i="1"/>
  <c r="DN275" i="1" s="1"/>
  <c r="BM275" i="1"/>
  <c r="BK275" i="1"/>
  <c r="BI275" i="1"/>
  <c r="BG275" i="1"/>
  <c r="BE275" i="1"/>
  <c r="BC275" i="1"/>
  <c r="BA275" i="1"/>
  <c r="AY275" i="1"/>
  <c r="AW275" i="1"/>
  <c r="AU275" i="1"/>
  <c r="AS275" i="1"/>
  <c r="AQ275" i="1"/>
  <c r="AO275" i="1"/>
  <c r="AM275" i="1"/>
  <c r="AK275" i="1"/>
  <c r="AI275" i="1"/>
  <c r="AG275" i="1"/>
  <c r="AE275" i="1"/>
  <c r="AC275" i="1"/>
  <c r="AA275" i="1"/>
  <c r="Y275" i="1"/>
  <c r="W275" i="1"/>
  <c r="U275" i="1"/>
  <c r="S275" i="1"/>
  <c r="Q275" i="1"/>
  <c r="O275" i="1"/>
  <c r="DM274" i="1"/>
  <c r="DK274" i="1"/>
  <c r="DI274" i="1"/>
  <c r="DG274" i="1"/>
  <c r="DE274" i="1"/>
  <c r="DC274" i="1"/>
  <c r="DA274" i="1"/>
  <c r="CY274" i="1"/>
  <c r="CW274" i="1"/>
  <c r="CU274" i="1"/>
  <c r="CS274" i="1"/>
  <c r="CQ274" i="1"/>
  <c r="CO274" i="1"/>
  <c r="CM274" i="1"/>
  <c r="CK274" i="1"/>
  <c r="CI274" i="1"/>
  <c r="CG274" i="1"/>
  <c r="CE274" i="1"/>
  <c r="CC274" i="1"/>
  <c r="CA274" i="1"/>
  <c r="BY274" i="1"/>
  <c r="BW274" i="1"/>
  <c r="BU274" i="1"/>
  <c r="BS274" i="1"/>
  <c r="BQ274" i="1"/>
  <c r="BN274" i="1"/>
  <c r="DN274" i="1" s="1"/>
  <c r="BM274" i="1"/>
  <c r="BK274" i="1"/>
  <c r="BI274" i="1"/>
  <c r="BG274" i="1"/>
  <c r="BE274" i="1"/>
  <c r="BC274" i="1"/>
  <c r="BA274" i="1"/>
  <c r="AY274" i="1"/>
  <c r="AW274" i="1"/>
  <c r="AU274" i="1"/>
  <c r="AS274" i="1"/>
  <c r="AQ274" i="1"/>
  <c r="AO274" i="1"/>
  <c r="AM274" i="1"/>
  <c r="AK274" i="1"/>
  <c r="AI274" i="1"/>
  <c r="AG274" i="1"/>
  <c r="AE274" i="1"/>
  <c r="AC274" i="1"/>
  <c r="AA274" i="1"/>
  <c r="Y274" i="1"/>
  <c r="W274" i="1"/>
  <c r="U274" i="1"/>
  <c r="S274" i="1"/>
  <c r="Q274" i="1"/>
  <c r="O274" i="1"/>
  <c r="DM273" i="1"/>
  <c r="DK273" i="1"/>
  <c r="DI273" i="1"/>
  <c r="DG273" i="1"/>
  <c r="DE273" i="1"/>
  <c r="DC273" i="1"/>
  <c r="DA273" i="1"/>
  <c r="CY273" i="1"/>
  <c r="CW273" i="1"/>
  <c r="CU273" i="1"/>
  <c r="CS273" i="1"/>
  <c r="CQ273" i="1"/>
  <c r="CO273" i="1"/>
  <c r="CM273" i="1"/>
  <c r="CK273" i="1"/>
  <c r="CI273" i="1"/>
  <c r="CG273" i="1"/>
  <c r="CE273" i="1"/>
  <c r="CC273" i="1"/>
  <c r="CA273" i="1"/>
  <c r="BY273" i="1"/>
  <c r="BW273" i="1"/>
  <c r="BU273" i="1"/>
  <c r="BS273" i="1"/>
  <c r="BQ273" i="1"/>
  <c r="BN273" i="1"/>
  <c r="BO273" i="1" s="1"/>
  <c r="BM273" i="1"/>
  <c r="BK273" i="1"/>
  <c r="BI273" i="1"/>
  <c r="BG273" i="1"/>
  <c r="BE273" i="1"/>
  <c r="BC273" i="1"/>
  <c r="BA273" i="1"/>
  <c r="AY273" i="1"/>
  <c r="AW273" i="1"/>
  <c r="AU273" i="1"/>
  <c r="AS273" i="1"/>
  <c r="AQ273" i="1"/>
  <c r="AO273" i="1"/>
  <c r="AM273" i="1"/>
  <c r="AK273" i="1"/>
  <c r="AI273" i="1"/>
  <c r="AG273" i="1"/>
  <c r="AE273" i="1"/>
  <c r="AC273" i="1"/>
  <c r="AA273" i="1"/>
  <c r="Y273" i="1"/>
  <c r="W273" i="1"/>
  <c r="U273" i="1"/>
  <c r="S273" i="1"/>
  <c r="Q273" i="1"/>
  <c r="O273" i="1"/>
  <c r="DN272" i="1"/>
  <c r="DM272" i="1"/>
  <c r="DK272" i="1"/>
  <c r="DI272" i="1"/>
  <c r="DG272" i="1"/>
  <c r="DE272" i="1"/>
  <c r="DC272" i="1"/>
  <c r="DA272" i="1"/>
  <c r="CY272" i="1"/>
  <c r="CW272" i="1"/>
  <c r="CU272" i="1"/>
  <c r="CS272" i="1"/>
  <c r="CQ272" i="1"/>
  <c r="CO272" i="1"/>
  <c r="CM272" i="1"/>
  <c r="CK272" i="1"/>
  <c r="CI272" i="1"/>
  <c r="CG272" i="1"/>
  <c r="CE272" i="1"/>
  <c r="CC272" i="1"/>
  <c r="CA272" i="1"/>
  <c r="BY272" i="1"/>
  <c r="BW272" i="1"/>
  <c r="BU272" i="1"/>
  <c r="BS272" i="1"/>
  <c r="BQ272" i="1"/>
  <c r="BO272" i="1"/>
  <c r="BM272" i="1"/>
  <c r="BK272" i="1"/>
  <c r="BI272" i="1"/>
  <c r="BG272" i="1"/>
  <c r="BE272" i="1"/>
  <c r="BC272" i="1"/>
  <c r="BA272" i="1"/>
  <c r="AY272" i="1"/>
  <c r="AW272" i="1"/>
  <c r="AU272" i="1"/>
  <c r="AS272" i="1"/>
  <c r="AQ272" i="1"/>
  <c r="AO272" i="1"/>
  <c r="AM272" i="1"/>
  <c r="AK272" i="1"/>
  <c r="AI272" i="1"/>
  <c r="AG272" i="1"/>
  <c r="AE272" i="1"/>
  <c r="AC272" i="1"/>
  <c r="AA272" i="1"/>
  <c r="Y272" i="1"/>
  <c r="W272" i="1"/>
  <c r="U272" i="1"/>
  <c r="S272" i="1"/>
  <c r="Q272" i="1"/>
  <c r="O272" i="1"/>
  <c r="DN271" i="1"/>
  <c r="DM271" i="1"/>
  <c r="DK271" i="1"/>
  <c r="DI271" i="1"/>
  <c r="DG271" i="1"/>
  <c r="DE271" i="1"/>
  <c r="DC271" i="1"/>
  <c r="DA271" i="1"/>
  <c r="CY271" i="1"/>
  <c r="CW271" i="1"/>
  <c r="CU271" i="1"/>
  <c r="CS271" i="1"/>
  <c r="CQ271" i="1"/>
  <c r="CO271" i="1"/>
  <c r="CM271" i="1"/>
  <c r="CK271" i="1"/>
  <c r="CI271" i="1"/>
  <c r="CG271" i="1"/>
  <c r="CE271" i="1"/>
  <c r="CC271" i="1"/>
  <c r="CA271" i="1"/>
  <c r="BY271" i="1"/>
  <c r="BW271" i="1"/>
  <c r="BU271" i="1"/>
  <c r="BS271" i="1"/>
  <c r="BQ271" i="1"/>
  <c r="BO271" i="1"/>
  <c r="BM271" i="1"/>
  <c r="BK271" i="1"/>
  <c r="BI271" i="1"/>
  <c r="BG271" i="1"/>
  <c r="BE271" i="1"/>
  <c r="BC271" i="1"/>
  <c r="BA271" i="1"/>
  <c r="AY271" i="1"/>
  <c r="AW271" i="1"/>
  <c r="AU271" i="1"/>
  <c r="AS271" i="1"/>
  <c r="AQ271" i="1"/>
  <c r="AO271" i="1"/>
  <c r="AM271" i="1"/>
  <c r="AK271" i="1"/>
  <c r="AI271" i="1"/>
  <c r="AG271" i="1"/>
  <c r="AE271" i="1"/>
  <c r="AC271" i="1"/>
  <c r="AA271" i="1"/>
  <c r="Y271" i="1"/>
  <c r="W271" i="1"/>
  <c r="U271" i="1"/>
  <c r="S271" i="1"/>
  <c r="Q271" i="1"/>
  <c r="O271" i="1"/>
  <c r="DM270" i="1"/>
  <c r="DK270" i="1"/>
  <c r="DI270" i="1"/>
  <c r="DG270" i="1"/>
  <c r="DE270" i="1"/>
  <c r="DC270" i="1"/>
  <c r="DA270" i="1"/>
  <c r="CY270" i="1"/>
  <c r="CW270" i="1"/>
  <c r="CU270" i="1"/>
  <c r="CS270" i="1"/>
  <c r="CQ270" i="1"/>
  <c r="CO270" i="1"/>
  <c r="CM270" i="1"/>
  <c r="CK270" i="1"/>
  <c r="CI270" i="1"/>
  <c r="CG270" i="1"/>
  <c r="CE270" i="1"/>
  <c r="CC270" i="1"/>
  <c r="CA270" i="1"/>
  <c r="BY270" i="1"/>
  <c r="BW270" i="1"/>
  <c r="BU270" i="1"/>
  <c r="BS270" i="1"/>
  <c r="BQ270" i="1"/>
  <c r="BN270" i="1"/>
  <c r="BM270" i="1"/>
  <c r="BK270" i="1"/>
  <c r="BI270" i="1"/>
  <c r="BG270" i="1"/>
  <c r="BE270" i="1"/>
  <c r="BC270" i="1"/>
  <c r="BA270" i="1"/>
  <c r="AY270" i="1"/>
  <c r="AW270" i="1"/>
  <c r="AU270" i="1"/>
  <c r="AS270" i="1"/>
  <c r="AQ270" i="1"/>
  <c r="AO270" i="1"/>
  <c r="AM270" i="1"/>
  <c r="AK270" i="1"/>
  <c r="AI270" i="1"/>
  <c r="AG270" i="1"/>
  <c r="AE270" i="1"/>
  <c r="AC270" i="1"/>
  <c r="AA270" i="1"/>
  <c r="Y270" i="1"/>
  <c r="W270" i="1"/>
  <c r="U270" i="1"/>
  <c r="S270" i="1"/>
  <c r="Q270" i="1"/>
  <c r="O270" i="1"/>
  <c r="DM269" i="1"/>
  <c r="DK269" i="1"/>
  <c r="DI269" i="1"/>
  <c r="DG269" i="1"/>
  <c r="DE269" i="1"/>
  <c r="DC269" i="1"/>
  <c r="DA269" i="1"/>
  <c r="CY269" i="1"/>
  <c r="CW269" i="1"/>
  <c r="CU269" i="1"/>
  <c r="CS269" i="1"/>
  <c r="CQ269" i="1"/>
  <c r="CO269" i="1"/>
  <c r="CM269" i="1"/>
  <c r="CK269" i="1"/>
  <c r="CI269" i="1"/>
  <c r="CG269" i="1"/>
  <c r="CE269" i="1"/>
  <c r="CC269" i="1"/>
  <c r="CA269" i="1"/>
  <c r="BY269" i="1"/>
  <c r="BW269" i="1"/>
  <c r="BU269" i="1"/>
  <c r="BS269" i="1"/>
  <c r="BQ269" i="1"/>
  <c r="BN269" i="1"/>
  <c r="BO269" i="1" s="1"/>
  <c r="BM269" i="1"/>
  <c r="BK269" i="1"/>
  <c r="BI269" i="1"/>
  <c r="BG269" i="1"/>
  <c r="BE269" i="1"/>
  <c r="BC269" i="1"/>
  <c r="BA269" i="1"/>
  <c r="AY269" i="1"/>
  <c r="AW269" i="1"/>
  <c r="AU269" i="1"/>
  <c r="AS269" i="1"/>
  <c r="AQ269" i="1"/>
  <c r="AO269" i="1"/>
  <c r="AM269" i="1"/>
  <c r="AK269" i="1"/>
  <c r="AI269" i="1"/>
  <c r="AG269" i="1"/>
  <c r="AE269" i="1"/>
  <c r="AC269" i="1"/>
  <c r="AA269" i="1"/>
  <c r="Y269" i="1"/>
  <c r="W269" i="1"/>
  <c r="U269" i="1"/>
  <c r="S269" i="1"/>
  <c r="Q269" i="1"/>
  <c r="O269" i="1"/>
  <c r="DM268" i="1"/>
  <c r="DK268" i="1"/>
  <c r="DI268" i="1"/>
  <c r="DG268" i="1"/>
  <c r="DE268" i="1"/>
  <c r="DC268" i="1"/>
  <c r="DA268" i="1"/>
  <c r="CY268" i="1"/>
  <c r="CW268" i="1"/>
  <c r="CU268" i="1"/>
  <c r="CS268" i="1"/>
  <c r="CQ268" i="1"/>
  <c r="CO268" i="1"/>
  <c r="CM268" i="1"/>
  <c r="CK268" i="1"/>
  <c r="CI268" i="1"/>
  <c r="CG268" i="1"/>
  <c r="CE268" i="1"/>
  <c r="CC268" i="1"/>
  <c r="CA268" i="1"/>
  <c r="BY268" i="1"/>
  <c r="BW268" i="1"/>
  <c r="BU268" i="1"/>
  <c r="BS268" i="1"/>
  <c r="BQ268" i="1"/>
  <c r="BN268" i="1"/>
  <c r="BM268" i="1"/>
  <c r="BK268" i="1"/>
  <c r="BI268" i="1"/>
  <c r="BG268" i="1"/>
  <c r="BE268" i="1"/>
  <c r="BC268" i="1"/>
  <c r="BA268" i="1"/>
  <c r="AY268" i="1"/>
  <c r="AW268" i="1"/>
  <c r="AU268" i="1"/>
  <c r="AS268" i="1"/>
  <c r="AQ268" i="1"/>
  <c r="AO268" i="1"/>
  <c r="AM268" i="1"/>
  <c r="AK268" i="1"/>
  <c r="AI268" i="1"/>
  <c r="AG268" i="1"/>
  <c r="AE268" i="1"/>
  <c r="AC268" i="1"/>
  <c r="AA268" i="1"/>
  <c r="Y268" i="1"/>
  <c r="W268" i="1"/>
  <c r="U268" i="1"/>
  <c r="S268" i="1"/>
  <c r="Q268" i="1"/>
  <c r="O268" i="1"/>
  <c r="DM267" i="1"/>
  <c r="DK267" i="1"/>
  <c r="DI267" i="1"/>
  <c r="DG267" i="1"/>
  <c r="DE267" i="1"/>
  <c r="DC267" i="1"/>
  <c r="DA267" i="1"/>
  <c r="CY267" i="1"/>
  <c r="CW267" i="1"/>
  <c r="CU267" i="1"/>
  <c r="CS267" i="1"/>
  <c r="CQ267" i="1"/>
  <c r="CO267" i="1"/>
  <c r="CM267" i="1"/>
  <c r="CK267" i="1"/>
  <c r="CI267" i="1"/>
  <c r="CG267" i="1"/>
  <c r="CE267" i="1"/>
  <c r="CC267" i="1"/>
  <c r="CA267" i="1"/>
  <c r="BY267" i="1"/>
  <c r="BW267" i="1"/>
  <c r="BU267" i="1"/>
  <c r="BS267" i="1"/>
  <c r="BQ267" i="1"/>
  <c r="BN267" i="1"/>
  <c r="BO267" i="1" s="1"/>
  <c r="BM267" i="1"/>
  <c r="BK267" i="1"/>
  <c r="BI267" i="1"/>
  <c r="BG267" i="1"/>
  <c r="BE267" i="1"/>
  <c r="BC267" i="1"/>
  <c r="BA267" i="1"/>
  <c r="AY267" i="1"/>
  <c r="AW267" i="1"/>
  <c r="AU267" i="1"/>
  <c r="AS267" i="1"/>
  <c r="AQ267" i="1"/>
  <c r="AO267" i="1"/>
  <c r="AM267" i="1"/>
  <c r="AK267" i="1"/>
  <c r="AI267" i="1"/>
  <c r="AG267" i="1"/>
  <c r="AE267" i="1"/>
  <c r="AC267" i="1"/>
  <c r="AA267" i="1"/>
  <c r="Y267" i="1"/>
  <c r="W267" i="1"/>
  <c r="U267" i="1"/>
  <c r="S267" i="1"/>
  <c r="Q267" i="1"/>
  <c r="O267" i="1"/>
  <c r="DM266" i="1"/>
  <c r="DK266" i="1"/>
  <c r="DI266" i="1"/>
  <c r="DG266" i="1"/>
  <c r="DE266" i="1"/>
  <c r="DC266" i="1"/>
  <c r="DA266" i="1"/>
  <c r="CY266" i="1"/>
  <c r="CW266" i="1"/>
  <c r="CU266" i="1"/>
  <c r="CS266" i="1"/>
  <c r="CQ266" i="1"/>
  <c r="CO266" i="1"/>
  <c r="CM266" i="1"/>
  <c r="CK266" i="1"/>
  <c r="CI266" i="1"/>
  <c r="CG266" i="1"/>
  <c r="CE266" i="1"/>
  <c r="CC266" i="1"/>
  <c r="CA266" i="1"/>
  <c r="BY266" i="1"/>
  <c r="BW266" i="1"/>
  <c r="BU266" i="1"/>
  <c r="BS266" i="1"/>
  <c r="BQ266" i="1"/>
  <c r="BN266" i="1"/>
  <c r="BM266" i="1"/>
  <c r="BK266" i="1"/>
  <c r="BI266" i="1"/>
  <c r="BG266" i="1"/>
  <c r="BE266" i="1"/>
  <c r="BC266" i="1"/>
  <c r="BA266" i="1"/>
  <c r="AY266" i="1"/>
  <c r="AW266" i="1"/>
  <c r="AU266" i="1"/>
  <c r="AS266" i="1"/>
  <c r="AQ266" i="1"/>
  <c r="AO266" i="1"/>
  <c r="AM266" i="1"/>
  <c r="AK266" i="1"/>
  <c r="AI266" i="1"/>
  <c r="AG266" i="1"/>
  <c r="AE266" i="1"/>
  <c r="AC266" i="1"/>
  <c r="AA266" i="1"/>
  <c r="Y266" i="1"/>
  <c r="W266" i="1"/>
  <c r="U266" i="1"/>
  <c r="S266" i="1"/>
  <c r="Q266" i="1"/>
  <c r="O266" i="1"/>
  <c r="DN265" i="1"/>
  <c r="DM265" i="1"/>
  <c r="DK265" i="1"/>
  <c r="DI265" i="1"/>
  <c r="DG265" i="1"/>
  <c r="DE265" i="1"/>
  <c r="DC265" i="1"/>
  <c r="DA265" i="1"/>
  <c r="CY265" i="1"/>
  <c r="CW265" i="1"/>
  <c r="CU265" i="1"/>
  <c r="CS265" i="1"/>
  <c r="CQ265" i="1"/>
  <c r="CO265" i="1"/>
  <c r="CM265" i="1"/>
  <c r="CK265" i="1"/>
  <c r="CI265" i="1"/>
  <c r="CG265" i="1"/>
  <c r="CE265" i="1"/>
  <c r="CC265" i="1"/>
  <c r="CA265" i="1"/>
  <c r="BY265" i="1"/>
  <c r="BW265" i="1"/>
  <c r="BU265" i="1"/>
  <c r="BS265" i="1"/>
  <c r="BQ265" i="1"/>
  <c r="BO265" i="1"/>
  <c r="BM265" i="1"/>
  <c r="BK265" i="1"/>
  <c r="BI265" i="1"/>
  <c r="BG265" i="1"/>
  <c r="BE265" i="1"/>
  <c r="BC265" i="1"/>
  <c r="BA265" i="1"/>
  <c r="AY265" i="1"/>
  <c r="AW265" i="1"/>
  <c r="AU265" i="1"/>
  <c r="AS265" i="1"/>
  <c r="AQ265" i="1"/>
  <c r="AO265" i="1"/>
  <c r="AM265" i="1"/>
  <c r="AK265" i="1"/>
  <c r="AK264" i="1" s="1"/>
  <c r="AI265" i="1"/>
  <c r="AG265" i="1"/>
  <c r="AE265" i="1"/>
  <c r="AC265" i="1"/>
  <c r="AA265" i="1"/>
  <c r="Y265" i="1"/>
  <c r="W265" i="1"/>
  <c r="U265" i="1"/>
  <c r="S265" i="1"/>
  <c r="Q265" i="1"/>
  <c r="O265" i="1"/>
  <c r="DL264" i="1"/>
  <c r="DH264" i="1"/>
  <c r="DF264" i="1"/>
  <c r="DD264" i="1"/>
  <c r="DB264" i="1"/>
  <c r="CZ264" i="1"/>
  <c r="CX264" i="1"/>
  <c r="CV264" i="1"/>
  <c r="CT264" i="1"/>
  <c r="CR264" i="1"/>
  <c r="CP264" i="1"/>
  <c r="CN264" i="1"/>
  <c r="CM264" i="1"/>
  <c r="CL264" i="1"/>
  <c r="CJ264" i="1"/>
  <c r="CH264" i="1"/>
  <c r="CF264" i="1"/>
  <c r="CD264" i="1"/>
  <c r="CB264" i="1"/>
  <c r="BZ264" i="1"/>
  <c r="BX264" i="1"/>
  <c r="BV264" i="1"/>
  <c r="BT264" i="1"/>
  <c r="BR264" i="1"/>
  <c r="BP264" i="1"/>
  <c r="BL264" i="1"/>
  <c r="BJ264" i="1"/>
  <c r="BH264" i="1"/>
  <c r="BF264" i="1"/>
  <c r="BD264" i="1"/>
  <c r="BB264" i="1"/>
  <c r="AZ264" i="1"/>
  <c r="AX264" i="1"/>
  <c r="AV264" i="1"/>
  <c r="AT264" i="1"/>
  <c r="AR264" i="1"/>
  <c r="AN264" i="1"/>
  <c r="AL264" i="1"/>
  <c r="AJ264" i="1"/>
  <c r="AH264" i="1"/>
  <c r="AF264" i="1"/>
  <c r="AD264" i="1"/>
  <c r="AB264" i="1"/>
  <c r="Z264" i="1"/>
  <c r="X264" i="1"/>
  <c r="V264" i="1"/>
  <c r="T264" i="1"/>
  <c r="R264" i="1"/>
  <c r="N264" i="1"/>
  <c r="DN263" i="1"/>
  <c r="DM263" i="1"/>
  <c r="DK263" i="1"/>
  <c r="DI263" i="1"/>
  <c r="DG263" i="1"/>
  <c r="DE263" i="1"/>
  <c r="DC263" i="1"/>
  <c r="DA263" i="1"/>
  <c r="CY263" i="1"/>
  <c r="CW263" i="1"/>
  <c r="CU263" i="1"/>
  <c r="CS263" i="1"/>
  <c r="CQ263" i="1"/>
  <c r="CO263" i="1"/>
  <c r="CM263" i="1"/>
  <c r="CK263" i="1"/>
  <c r="CI263" i="1"/>
  <c r="CG263" i="1"/>
  <c r="CE263" i="1"/>
  <c r="CC263" i="1"/>
  <c r="CA263" i="1"/>
  <c r="BY263" i="1"/>
  <c r="BW263" i="1"/>
  <c r="BU263" i="1"/>
  <c r="BS263" i="1"/>
  <c r="BQ263" i="1"/>
  <c r="BO263" i="1"/>
  <c r="BM263" i="1"/>
  <c r="BK263" i="1"/>
  <c r="BI263" i="1"/>
  <c r="BG263" i="1"/>
  <c r="BE263" i="1"/>
  <c r="BC263" i="1"/>
  <c r="BA263" i="1"/>
  <c r="AY263" i="1"/>
  <c r="AW263" i="1"/>
  <c r="AU263" i="1"/>
  <c r="AS263" i="1"/>
  <c r="AQ263" i="1"/>
  <c r="AO263" i="1"/>
  <c r="AM263" i="1"/>
  <c r="AK263" i="1"/>
  <c r="AI263" i="1"/>
  <c r="AG263" i="1"/>
  <c r="AE263" i="1"/>
  <c r="AC263" i="1"/>
  <c r="AA263" i="1"/>
  <c r="Y263" i="1"/>
  <c r="W263" i="1"/>
  <c r="U263" i="1"/>
  <c r="S263" i="1"/>
  <c r="Q263" i="1"/>
  <c r="O263" i="1"/>
  <c r="DN262" i="1"/>
  <c r="DM262" i="1"/>
  <c r="DK262" i="1"/>
  <c r="DI262" i="1"/>
  <c r="DG262" i="1"/>
  <c r="DE262" i="1"/>
  <c r="DC262" i="1"/>
  <c r="DA262" i="1"/>
  <c r="CY262" i="1"/>
  <c r="CW262" i="1"/>
  <c r="CU262" i="1"/>
  <c r="CS262" i="1"/>
  <c r="CQ262" i="1"/>
  <c r="CO262" i="1"/>
  <c r="CM262" i="1"/>
  <c r="CK262" i="1"/>
  <c r="CI262" i="1"/>
  <c r="CG262" i="1"/>
  <c r="CE262" i="1"/>
  <c r="CC262" i="1"/>
  <c r="CA262" i="1"/>
  <c r="BY262" i="1"/>
  <c r="BW262" i="1"/>
  <c r="BU262" i="1"/>
  <c r="BS262" i="1"/>
  <c r="BQ262" i="1"/>
  <c r="BO262" i="1"/>
  <c r="BM262" i="1"/>
  <c r="BK262" i="1"/>
  <c r="BI262" i="1"/>
  <c r="BG262" i="1"/>
  <c r="BE262" i="1"/>
  <c r="BC262" i="1"/>
  <c r="BA262" i="1"/>
  <c r="AY262" i="1"/>
  <c r="AW262" i="1"/>
  <c r="AU262" i="1"/>
  <c r="AS262" i="1"/>
  <c r="AQ262" i="1"/>
  <c r="AO262" i="1"/>
  <c r="AM262" i="1"/>
  <c r="AK262" i="1"/>
  <c r="AI262" i="1"/>
  <c r="AG262" i="1"/>
  <c r="AE262" i="1"/>
  <c r="AC262" i="1"/>
  <c r="AA262" i="1"/>
  <c r="Y262" i="1"/>
  <c r="W262" i="1"/>
  <c r="U262" i="1"/>
  <c r="S262" i="1"/>
  <c r="Q262" i="1"/>
  <c r="O262" i="1"/>
  <c r="DN261" i="1"/>
  <c r="DM261" i="1"/>
  <c r="DK261" i="1"/>
  <c r="DI261" i="1"/>
  <c r="DG261" i="1"/>
  <c r="DE261" i="1"/>
  <c r="DC261" i="1"/>
  <c r="DA261" i="1"/>
  <c r="CY261" i="1"/>
  <c r="CW261" i="1"/>
  <c r="CU261" i="1"/>
  <c r="CS261" i="1"/>
  <c r="CQ261" i="1"/>
  <c r="CO261" i="1"/>
  <c r="CM261" i="1"/>
  <c r="CK261" i="1"/>
  <c r="CI261" i="1"/>
  <c r="CG261" i="1"/>
  <c r="CE261" i="1"/>
  <c r="CC261" i="1"/>
  <c r="CA261" i="1"/>
  <c r="BY261" i="1"/>
  <c r="BW261" i="1"/>
  <c r="BU261" i="1"/>
  <c r="BS261" i="1"/>
  <c r="BQ261" i="1"/>
  <c r="BO261" i="1"/>
  <c r="BM261" i="1"/>
  <c r="BK261" i="1"/>
  <c r="BI261" i="1"/>
  <c r="BG261" i="1"/>
  <c r="BE261" i="1"/>
  <c r="BC261" i="1"/>
  <c r="BA261" i="1"/>
  <c r="AY261" i="1"/>
  <c r="AW261" i="1"/>
  <c r="AU261" i="1"/>
  <c r="AS261" i="1"/>
  <c r="AQ261" i="1"/>
  <c r="AO261" i="1"/>
  <c r="AM261" i="1"/>
  <c r="AK261" i="1"/>
  <c r="AI261" i="1"/>
  <c r="AG261" i="1"/>
  <c r="AE261" i="1"/>
  <c r="AC261" i="1"/>
  <c r="AA261" i="1"/>
  <c r="Y261" i="1"/>
  <c r="W261" i="1"/>
  <c r="U261" i="1"/>
  <c r="S261" i="1"/>
  <c r="Q261" i="1"/>
  <c r="O261" i="1"/>
  <c r="DN260" i="1"/>
  <c r="DM260" i="1"/>
  <c r="DK260" i="1"/>
  <c r="DI260" i="1"/>
  <c r="DG260" i="1"/>
  <c r="DE260" i="1"/>
  <c r="DC260" i="1"/>
  <c r="DA260" i="1"/>
  <c r="CY260" i="1"/>
  <c r="CW260" i="1"/>
  <c r="CU260" i="1"/>
  <c r="CS260" i="1"/>
  <c r="CQ260" i="1"/>
  <c r="CO260" i="1"/>
  <c r="CM260" i="1"/>
  <c r="CK260" i="1"/>
  <c r="CI260" i="1"/>
  <c r="CG260" i="1"/>
  <c r="CE260" i="1"/>
  <c r="CC260" i="1"/>
  <c r="CA260" i="1"/>
  <c r="BY260" i="1"/>
  <c r="BW260" i="1"/>
  <c r="BU260" i="1"/>
  <c r="BS260" i="1"/>
  <c r="BQ260" i="1"/>
  <c r="BO260" i="1"/>
  <c r="BM260" i="1"/>
  <c r="BK260" i="1"/>
  <c r="BI260" i="1"/>
  <c r="BG260" i="1"/>
  <c r="BE260" i="1"/>
  <c r="BC260" i="1"/>
  <c r="BA260" i="1"/>
  <c r="AY260" i="1"/>
  <c r="AW260" i="1"/>
  <c r="AU260" i="1"/>
  <c r="AS260" i="1"/>
  <c r="AQ260" i="1"/>
  <c r="AO260" i="1"/>
  <c r="AM260" i="1"/>
  <c r="AK260" i="1"/>
  <c r="AI260" i="1"/>
  <c r="AI258" i="1" s="1"/>
  <c r="AG260" i="1"/>
  <c r="AE260" i="1"/>
  <c r="AC260" i="1"/>
  <c r="AA260" i="1"/>
  <c r="Y260" i="1"/>
  <c r="W260" i="1"/>
  <c r="U260" i="1"/>
  <c r="S260" i="1"/>
  <c r="Q260" i="1"/>
  <c r="O260" i="1"/>
  <c r="DN259" i="1"/>
  <c r="DN258" i="1" s="1"/>
  <c r="DM259" i="1"/>
  <c r="DK259" i="1"/>
  <c r="DI259" i="1"/>
  <c r="DI258" i="1" s="1"/>
  <c r="DG259" i="1"/>
  <c r="DE259" i="1"/>
  <c r="DC259" i="1"/>
  <c r="DA259" i="1"/>
  <c r="DA258" i="1" s="1"/>
  <c r="CY259" i="1"/>
  <c r="CY258" i="1" s="1"/>
  <c r="CW259" i="1"/>
  <c r="CU259" i="1"/>
  <c r="CS259" i="1"/>
  <c r="CS258" i="1" s="1"/>
  <c r="CQ259" i="1"/>
  <c r="CQ258" i="1" s="1"/>
  <c r="CO259" i="1"/>
  <c r="CM259" i="1"/>
  <c r="CK259" i="1"/>
  <c r="CK258" i="1" s="1"/>
  <c r="CI259" i="1"/>
  <c r="CG259" i="1"/>
  <c r="CE259" i="1"/>
  <c r="CC259" i="1"/>
  <c r="CC258" i="1" s="1"/>
  <c r="CA259" i="1"/>
  <c r="BY259" i="1"/>
  <c r="BW259" i="1"/>
  <c r="BU259" i="1"/>
  <c r="BU258" i="1" s="1"/>
  <c r="BS259" i="1"/>
  <c r="BS258" i="1" s="1"/>
  <c r="BQ259" i="1"/>
  <c r="BO259" i="1"/>
  <c r="BM259" i="1"/>
  <c r="BM258" i="1" s="1"/>
  <c r="BK259" i="1"/>
  <c r="BK258" i="1" s="1"/>
  <c r="BI259" i="1"/>
  <c r="BG259" i="1"/>
  <c r="BE259" i="1"/>
  <c r="BE258" i="1" s="1"/>
  <c r="BC259" i="1"/>
  <c r="BA259" i="1"/>
  <c r="AY259" i="1"/>
  <c r="AW259" i="1"/>
  <c r="AW258" i="1" s="1"/>
  <c r="AU259" i="1"/>
  <c r="AS259" i="1"/>
  <c r="AQ259" i="1"/>
  <c r="AO259" i="1"/>
  <c r="AO258" i="1" s="1"/>
  <c r="AM259" i="1"/>
  <c r="AK259" i="1"/>
  <c r="AI259" i="1"/>
  <c r="AG259" i="1"/>
  <c r="AG258" i="1" s="1"/>
  <c r="AE259" i="1"/>
  <c r="AC259" i="1"/>
  <c r="AA259" i="1"/>
  <c r="Y259" i="1"/>
  <c r="Y258" i="1" s="1"/>
  <c r="W259" i="1"/>
  <c r="W258" i="1" s="1"/>
  <c r="U259" i="1"/>
  <c r="S259" i="1"/>
  <c r="Q259" i="1"/>
  <c r="O259" i="1"/>
  <c r="DL258" i="1"/>
  <c r="DH258" i="1"/>
  <c r="DF258" i="1"/>
  <c r="DD258" i="1"/>
  <c r="DB258" i="1"/>
  <c r="CZ258" i="1"/>
  <c r="CX258" i="1"/>
  <c r="CV258" i="1"/>
  <c r="CT258" i="1"/>
  <c r="CR258" i="1"/>
  <c r="CP258" i="1"/>
  <c r="CN258" i="1"/>
  <c r="CL258" i="1"/>
  <c r="CJ258" i="1"/>
  <c r="CI258" i="1"/>
  <c r="CH258" i="1"/>
  <c r="CF258" i="1"/>
  <c r="CD258" i="1"/>
  <c r="CB258" i="1"/>
  <c r="BZ258" i="1"/>
  <c r="BX258" i="1"/>
  <c r="BV258" i="1"/>
  <c r="BT258" i="1"/>
  <c r="BR258" i="1"/>
  <c r="BP258" i="1"/>
  <c r="BN258" i="1"/>
  <c r="BL258" i="1"/>
  <c r="BJ258" i="1"/>
  <c r="BH258" i="1"/>
  <c r="BF258" i="1"/>
  <c r="BD258" i="1"/>
  <c r="BC258" i="1"/>
  <c r="BB258" i="1"/>
  <c r="AZ258" i="1"/>
  <c r="AX258" i="1"/>
  <c r="AV258" i="1"/>
  <c r="AT258" i="1"/>
  <c r="AR258" i="1"/>
  <c r="AN258" i="1"/>
  <c r="AL258" i="1"/>
  <c r="AJ258" i="1"/>
  <c r="AH258" i="1"/>
  <c r="AF258" i="1"/>
  <c r="AD258" i="1"/>
  <c r="AB258" i="1"/>
  <c r="Z258" i="1"/>
  <c r="X258" i="1"/>
  <c r="V258" i="1"/>
  <c r="T258" i="1"/>
  <c r="R258" i="1"/>
  <c r="P258" i="1"/>
  <c r="N258" i="1"/>
  <c r="DN257" i="1"/>
  <c r="DM257" i="1"/>
  <c r="DK257" i="1"/>
  <c r="DI257" i="1"/>
  <c r="DG257" i="1"/>
  <c r="DE257" i="1"/>
  <c r="DC257" i="1"/>
  <c r="DA257" i="1"/>
  <c r="CY257" i="1"/>
  <c r="CW257" i="1"/>
  <c r="CU257" i="1"/>
  <c r="CS257" i="1"/>
  <c r="CQ257" i="1"/>
  <c r="CO257" i="1"/>
  <c r="CM257" i="1"/>
  <c r="CK257" i="1"/>
  <c r="CI257" i="1"/>
  <c r="CG257" i="1"/>
  <c r="CE257" i="1"/>
  <c r="CC257" i="1"/>
  <c r="CA257" i="1"/>
  <c r="BY257" i="1"/>
  <c r="BW257" i="1"/>
  <c r="BU257" i="1"/>
  <c r="BS257" i="1"/>
  <c r="BQ257" i="1"/>
  <c r="BO257" i="1"/>
  <c r="BM257" i="1"/>
  <c r="BK257" i="1"/>
  <c r="BI257" i="1"/>
  <c r="BG257" i="1"/>
  <c r="BE257" i="1"/>
  <c r="BC257" i="1"/>
  <c r="BA257" i="1"/>
  <c r="AY257" i="1"/>
  <c r="AW257" i="1"/>
  <c r="AU257" i="1"/>
  <c r="AS257" i="1"/>
  <c r="AQ257" i="1"/>
  <c r="AO257" i="1"/>
  <c r="AM257" i="1"/>
  <c r="AK257" i="1"/>
  <c r="AI257" i="1"/>
  <c r="AG257" i="1"/>
  <c r="AE257" i="1"/>
  <c r="AC257" i="1"/>
  <c r="AA257" i="1"/>
  <c r="Y257" i="1"/>
  <c r="W257" i="1"/>
  <c r="U257" i="1"/>
  <c r="S257" i="1"/>
  <c r="Q257" i="1"/>
  <c r="O257" i="1"/>
  <c r="DM256" i="1"/>
  <c r="DK256" i="1"/>
  <c r="DI256" i="1"/>
  <c r="DG256" i="1"/>
  <c r="DE256" i="1"/>
  <c r="DC256" i="1"/>
  <c r="DA256" i="1"/>
  <c r="CY256" i="1"/>
  <c r="CW256" i="1"/>
  <c r="CU256" i="1"/>
  <c r="CS256" i="1"/>
  <c r="CQ256" i="1"/>
  <c r="CO256" i="1"/>
  <c r="CM256" i="1"/>
  <c r="CK256" i="1"/>
  <c r="CI256" i="1"/>
  <c r="CG256" i="1"/>
  <c r="CE256" i="1"/>
  <c r="CC256" i="1"/>
  <c r="CA256" i="1"/>
  <c r="BY256" i="1"/>
  <c r="BW256" i="1"/>
  <c r="BU256" i="1"/>
  <c r="BS256" i="1"/>
  <c r="BQ256" i="1"/>
  <c r="BO256" i="1"/>
  <c r="BM256" i="1"/>
  <c r="BK256" i="1"/>
  <c r="BI256" i="1"/>
  <c r="BG256" i="1"/>
  <c r="BE256" i="1"/>
  <c r="BC256" i="1"/>
  <c r="BA256" i="1"/>
  <c r="AY256" i="1"/>
  <c r="AW256" i="1"/>
  <c r="AT256" i="1"/>
  <c r="AU256" i="1" s="1"/>
  <c r="AS256" i="1"/>
  <c r="AQ256" i="1"/>
  <c r="AO256" i="1"/>
  <c r="AM256" i="1"/>
  <c r="AJ256" i="1"/>
  <c r="AK256" i="1" s="1"/>
  <c r="AI256" i="1"/>
  <c r="AG256" i="1"/>
  <c r="AE256" i="1"/>
  <c r="AC256" i="1"/>
  <c r="AA256" i="1"/>
  <c r="Y256" i="1"/>
  <c r="W256" i="1"/>
  <c r="U256" i="1"/>
  <c r="S256" i="1"/>
  <c r="Q256" i="1"/>
  <c r="O256" i="1"/>
  <c r="DM255" i="1"/>
  <c r="DK255" i="1"/>
  <c r="DI255" i="1"/>
  <c r="DG255" i="1"/>
  <c r="DE255" i="1"/>
  <c r="DC255" i="1"/>
  <c r="DA255" i="1"/>
  <c r="CY255" i="1"/>
  <c r="CW255" i="1"/>
  <c r="CU255" i="1"/>
  <c r="CS255" i="1"/>
  <c r="CQ255" i="1"/>
  <c r="CO255" i="1"/>
  <c r="CM255" i="1"/>
  <c r="CK255" i="1"/>
  <c r="CI255" i="1"/>
  <c r="CG255" i="1"/>
  <c r="CE255" i="1"/>
  <c r="CC255" i="1"/>
  <c r="CA255" i="1"/>
  <c r="BY255" i="1"/>
  <c r="BW255" i="1"/>
  <c r="BU255" i="1"/>
  <c r="BS255" i="1"/>
  <c r="BQ255" i="1"/>
  <c r="BN255" i="1"/>
  <c r="BO255" i="1" s="1"/>
  <c r="BM255" i="1"/>
  <c r="BK255" i="1"/>
  <c r="BI255" i="1"/>
  <c r="BG255" i="1"/>
  <c r="BE255" i="1"/>
  <c r="BC255" i="1"/>
  <c r="BA255" i="1"/>
  <c r="AY255" i="1"/>
  <c r="AW255" i="1"/>
  <c r="AT255" i="1"/>
  <c r="AS255" i="1"/>
  <c r="AQ255" i="1"/>
  <c r="AO255" i="1"/>
  <c r="AM255" i="1"/>
  <c r="AK255" i="1"/>
  <c r="AI255" i="1"/>
  <c r="AG255" i="1"/>
  <c r="AE255" i="1"/>
  <c r="AC255" i="1"/>
  <c r="AA255" i="1"/>
  <c r="Y255" i="1"/>
  <c r="W255" i="1"/>
  <c r="U255" i="1"/>
  <c r="S255" i="1"/>
  <c r="Q255" i="1"/>
  <c r="O255" i="1"/>
  <c r="DN254" i="1"/>
  <c r="DM254" i="1"/>
  <c r="DK254" i="1"/>
  <c r="DI254" i="1"/>
  <c r="DG254" i="1"/>
  <c r="DE254" i="1"/>
  <c r="DC254" i="1"/>
  <c r="DA254" i="1"/>
  <c r="CY254" i="1"/>
  <c r="CW254" i="1"/>
  <c r="CU254" i="1"/>
  <c r="CS254" i="1"/>
  <c r="CQ254" i="1"/>
  <c r="CO254" i="1"/>
  <c r="CM254" i="1"/>
  <c r="CK254" i="1"/>
  <c r="CI254" i="1"/>
  <c r="CG254" i="1"/>
  <c r="CE254" i="1"/>
  <c r="CC254" i="1"/>
  <c r="CA254" i="1"/>
  <c r="BY254" i="1"/>
  <c r="BW254" i="1"/>
  <c r="BU254" i="1"/>
  <c r="BS254" i="1"/>
  <c r="BQ254" i="1"/>
  <c r="BO254" i="1"/>
  <c r="BM254" i="1"/>
  <c r="BK254" i="1"/>
  <c r="BI254" i="1"/>
  <c r="BG254" i="1"/>
  <c r="BE254" i="1"/>
  <c r="BC254" i="1"/>
  <c r="BA254" i="1"/>
  <c r="AY254" i="1"/>
  <c r="AW254" i="1"/>
  <c r="AU254" i="1"/>
  <c r="AS254" i="1"/>
  <c r="AQ254" i="1"/>
  <c r="AO254" i="1"/>
  <c r="AM254" i="1"/>
  <c r="AK254" i="1"/>
  <c r="AI254" i="1"/>
  <c r="AG254" i="1"/>
  <c r="AE254" i="1"/>
  <c r="AC254" i="1"/>
  <c r="AA254" i="1"/>
  <c r="Y254" i="1"/>
  <c r="W254" i="1"/>
  <c r="U254" i="1"/>
  <c r="S254" i="1"/>
  <c r="Q254" i="1"/>
  <c r="O254" i="1"/>
  <c r="DM253" i="1"/>
  <c r="DK253" i="1"/>
  <c r="DI253" i="1"/>
  <c r="DG253" i="1"/>
  <c r="DE253" i="1"/>
  <c r="DC253" i="1"/>
  <c r="DA253" i="1"/>
  <c r="CY253" i="1"/>
  <c r="CW253" i="1"/>
  <c r="CU253" i="1"/>
  <c r="CS253" i="1"/>
  <c r="CQ253" i="1"/>
  <c r="CO253" i="1"/>
  <c r="CM253" i="1"/>
  <c r="CK253" i="1"/>
  <c r="CI253" i="1"/>
  <c r="CG253" i="1"/>
  <c r="CE253" i="1"/>
  <c r="CC253" i="1"/>
  <c r="BZ253" i="1"/>
  <c r="CA253" i="1" s="1"/>
  <c r="BY253" i="1"/>
  <c r="BW253" i="1"/>
  <c r="BU253" i="1"/>
  <c r="BS253" i="1"/>
  <c r="BQ253" i="1"/>
  <c r="BN253" i="1"/>
  <c r="BM253" i="1"/>
  <c r="BK253" i="1"/>
  <c r="BI253" i="1"/>
  <c r="BG253" i="1"/>
  <c r="BE253" i="1"/>
  <c r="BC253" i="1"/>
  <c r="BA253" i="1"/>
  <c r="AY253" i="1"/>
  <c r="AW253" i="1"/>
  <c r="AU253" i="1"/>
  <c r="AS253" i="1"/>
  <c r="AQ253" i="1"/>
  <c r="AO253" i="1"/>
  <c r="AM253" i="1"/>
  <c r="AK253" i="1"/>
  <c r="AI253" i="1"/>
  <c r="AG253" i="1"/>
  <c r="AE253" i="1"/>
  <c r="AC253" i="1"/>
  <c r="AA253" i="1"/>
  <c r="Y253" i="1"/>
  <c r="W253" i="1"/>
  <c r="U253" i="1"/>
  <c r="S253" i="1"/>
  <c r="Q253" i="1"/>
  <c r="O253" i="1"/>
  <c r="DN252" i="1"/>
  <c r="DM252" i="1"/>
  <c r="DK252" i="1"/>
  <c r="DI252" i="1"/>
  <c r="DG252" i="1"/>
  <c r="DE252" i="1"/>
  <c r="DC252" i="1"/>
  <c r="DA252" i="1"/>
  <c r="CY252" i="1"/>
  <c r="CW252" i="1"/>
  <c r="CU252" i="1"/>
  <c r="CS252" i="1"/>
  <c r="CQ252" i="1"/>
  <c r="CO252" i="1"/>
  <c r="CM252" i="1"/>
  <c r="CK252" i="1"/>
  <c r="CI252" i="1"/>
  <c r="CG252" i="1"/>
  <c r="CE252" i="1"/>
  <c r="CC252" i="1"/>
  <c r="CA252" i="1"/>
  <c r="BY252" i="1"/>
  <c r="BW252" i="1"/>
  <c r="BU252" i="1"/>
  <c r="BS252" i="1"/>
  <c r="BQ252" i="1"/>
  <c r="BO252" i="1"/>
  <c r="BM252" i="1"/>
  <c r="BK252" i="1"/>
  <c r="BI252" i="1"/>
  <c r="BG252" i="1"/>
  <c r="BE252" i="1"/>
  <c r="BC252" i="1"/>
  <c r="BA252" i="1"/>
  <c r="AY252" i="1"/>
  <c r="AW252" i="1"/>
  <c r="AU252" i="1"/>
  <c r="AS252" i="1"/>
  <c r="AQ252" i="1"/>
  <c r="AO252" i="1"/>
  <c r="AM252" i="1"/>
  <c r="AK252" i="1"/>
  <c r="AI252" i="1"/>
  <c r="AG252" i="1"/>
  <c r="AE252" i="1"/>
  <c r="AC252" i="1"/>
  <c r="AA252" i="1"/>
  <c r="Y252" i="1"/>
  <c r="W252" i="1"/>
  <c r="U252" i="1"/>
  <c r="S252" i="1"/>
  <c r="Q252" i="1"/>
  <c r="O252" i="1"/>
  <c r="DN251" i="1"/>
  <c r="DM251" i="1"/>
  <c r="DK251" i="1"/>
  <c r="DI251" i="1"/>
  <c r="DG251" i="1"/>
  <c r="DE251" i="1"/>
  <c r="DC251" i="1"/>
  <c r="DA251" i="1"/>
  <c r="CY251" i="1"/>
  <c r="CW251" i="1"/>
  <c r="CU251" i="1"/>
  <c r="CS251" i="1"/>
  <c r="CQ251" i="1"/>
  <c r="CO251" i="1"/>
  <c r="CM251" i="1"/>
  <c r="CK251" i="1"/>
  <c r="CI251" i="1"/>
  <c r="CG251" i="1"/>
  <c r="CE251" i="1"/>
  <c r="CC251" i="1"/>
  <c r="CA251" i="1"/>
  <c r="BY251" i="1"/>
  <c r="BW251" i="1"/>
  <c r="BU251" i="1"/>
  <c r="BS251" i="1"/>
  <c r="BQ251" i="1"/>
  <c r="BO251" i="1"/>
  <c r="BM251" i="1"/>
  <c r="BK251" i="1"/>
  <c r="BI251" i="1"/>
  <c r="BG251" i="1"/>
  <c r="BE251" i="1"/>
  <c r="BC251" i="1"/>
  <c r="BA251" i="1"/>
  <c r="AY251" i="1"/>
  <c r="AW251" i="1"/>
  <c r="AU251" i="1"/>
  <c r="AS251" i="1"/>
  <c r="AQ251" i="1"/>
  <c r="AO251" i="1"/>
  <c r="AM251" i="1"/>
  <c r="AK251" i="1"/>
  <c r="AI251" i="1"/>
  <c r="AG251" i="1"/>
  <c r="AE251" i="1"/>
  <c r="AC251" i="1"/>
  <c r="AA251" i="1"/>
  <c r="Y251" i="1"/>
  <c r="W251" i="1"/>
  <c r="U251" i="1"/>
  <c r="S251" i="1"/>
  <c r="Q251" i="1"/>
  <c r="O251" i="1"/>
  <c r="DN250" i="1"/>
  <c r="DM250" i="1"/>
  <c r="DK250" i="1"/>
  <c r="DI250" i="1"/>
  <c r="DG250" i="1"/>
  <c r="DE250" i="1"/>
  <c r="DC250" i="1"/>
  <c r="DA250" i="1"/>
  <c r="CY250" i="1"/>
  <c r="CW250" i="1"/>
  <c r="CU250" i="1"/>
  <c r="CS250" i="1"/>
  <c r="CQ250" i="1"/>
  <c r="CO250" i="1"/>
  <c r="CM250" i="1"/>
  <c r="CK250" i="1"/>
  <c r="CI250" i="1"/>
  <c r="CG250" i="1"/>
  <c r="CE250" i="1"/>
  <c r="CC250" i="1"/>
  <c r="CA250" i="1"/>
  <c r="BY250" i="1"/>
  <c r="BW250" i="1"/>
  <c r="BU250" i="1"/>
  <c r="BS250" i="1"/>
  <c r="BQ250" i="1"/>
  <c r="BO250" i="1"/>
  <c r="BM250" i="1"/>
  <c r="BK250" i="1"/>
  <c r="BI250" i="1"/>
  <c r="BG250" i="1"/>
  <c r="BE250" i="1"/>
  <c r="BC250" i="1"/>
  <c r="BA250" i="1"/>
  <c r="AY250" i="1"/>
  <c r="AW250" i="1"/>
  <c r="AU250" i="1"/>
  <c r="AS250" i="1"/>
  <c r="AQ250" i="1"/>
  <c r="AO250" i="1"/>
  <c r="AM250" i="1"/>
  <c r="AK250" i="1"/>
  <c r="AI250" i="1"/>
  <c r="AG250" i="1"/>
  <c r="AE250" i="1"/>
  <c r="AC250" i="1"/>
  <c r="AA250" i="1"/>
  <c r="Y250" i="1"/>
  <c r="W250" i="1"/>
  <c r="U250" i="1"/>
  <c r="S250" i="1"/>
  <c r="Q250" i="1"/>
  <c r="O250" i="1"/>
  <c r="DM249" i="1"/>
  <c r="DK249" i="1"/>
  <c r="DI249" i="1"/>
  <c r="DG249" i="1"/>
  <c r="DE249" i="1"/>
  <c r="DC249" i="1"/>
  <c r="DA249" i="1"/>
  <c r="CY249" i="1"/>
  <c r="CW249" i="1"/>
  <c r="CU249" i="1"/>
  <c r="CS249" i="1"/>
  <c r="CQ249" i="1"/>
  <c r="CO249" i="1"/>
  <c r="CM249" i="1"/>
  <c r="CK249" i="1"/>
  <c r="CI249" i="1"/>
  <c r="CG249" i="1"/>
  <c r="CE249" i="1"/>
  <c r="CC249" i="1"/>
  <c r="CA249" i="1"/>
  <c r="BY249" i="1"/>
  <c r="BW249" i="1"/>
  <c r="BU249" i="1"/>
  <c r="BS249" i="1"/>
  <c r="BQ249" i="1"/>
  <c r="BN249" i="1"/>
  <c r="BO249" i="1" s="1"/>
  <c r="BM249" i="1"/>
  <c r="BK249" i="1"/>
  <c r="BI249" i="1"/>
  <c r="BG249" i="1"/>
  <c r="BE249" i="1"/>
  <c r="BC249" i="1"/>
  <c r="BA249" i="1"/>
  <c r="AY249" i="1"/>
  <c r="AW249" i="1"/>
  <c r="AU249" i="1"/>
  <c r="AR249" i="1"/>
  <c r="AS249" i="1" s="1"/>
  <c r="AQ249" i="1"/>
  <c r="AO249" i="1"/>
  <c r="AM249" i="1"/>
  <c r="AK249" i="1"/>
  <c r="AI249" i="1"/>
  <c r="AG249" i="1"/>
  <c r="AE249" i="1"/>
  <c r="AC249" i="1"/>
  <c r="AA249" i="1"/>
  <c r="Y249" i="1"/>
  <c r="W249" i="1"/>
  <c r="U249" i="1"/>
  <c r="S249" i="1"/>
  <c r="Q249" i="1"/>
  <c r="O249" i="1"/>
  <c r="DM248" i="1"/>
  <c r="DK248" i="1"/>
  <c r="DI248" i="1"/>
  <c r="DG248" i="1"/>
  <c r="DE248" i="1"/>
  <c r="DC248" i="1"/>
  <c r="DA248" i="1"/>
  <c r="CY248" i="1"/>
  <c r="CW248" i="1"/>
  <c r="CU248" i="1"/>
  <c r="CS248" i="1"/>
  <c r="CQ248" i="1"/>
  <c r="CO248" i="1"/>
  <c r="CM248" i="1"/>
  <c r="CK248" i="1"/>
  <c r="CI248" i="1"/>
  <c r="CG248" i="1"/>
  <c r="CE248" i="1"/>
  <c r="CC248" i="1"/>
  <c r="CA248" i="1"/>
  <c r="BY248" i="1"/>
  <c r="BW248" i="1"/>
  <c r="BU248" i="1"/>
  <c r="BS248" i="1"/>
  <c r="BQ248" i="1"/>
  <c r="BN248" i="1"/>
  <c r="BO248" i="1" s="1"/>
  <c r="BM248" i="1"/>
  <c r="BK248" i="1"/>
  <c r="BI248" i="1"/>
  <c r="BG248" i="1"/>
  <c r="BE248" i="1"/>
  <c r="BC248" i="1"/>
  <c r="BA248" i="1"/>
  <c r="AY248" i="1"/>
  <c r="AW248" i="1"/>
  <c r="AU248" i="1"/>
  <c r="AR248" i="1"/>
  <c r="AQ248" i="1"/>
  <c r="AO248" i="1"/>
  <c r="AM248" i="1"/>
  <c r="AK248" i="1"/>
  <c r="AI248" i="1"/>
  <c r="AG248" i="1"/>
  <c r="AE248" i="1"/>
  <c r="AC248" i="1"/>
  <c r="AA248" i="1"/>
  <c r="Y248" i="1"/>
  <c r="W248" i="1"/>
  <c r="U248" i="1"/>
  <c r="S248" i="1"/>
  <c r="Q248" i="1"/>
  <c r="O248" i="1"/>
  <c r="DN247" i="1"/>
  <c r="DM247" i="1"/>
  <c r="DK247" i="1"/>
  <c r="DI247" i="1"/>
  <c r="DG247" i="1"/>
  <c r="DE247" i="1"/>
  <c r="DC247" i="1"/>
  <c r="DA247" i="1"/>
  <c r="CY247" i="1"/>
  <c r="CW247" i="1"/>
  <c r="CU247" i="1"/>
  <c r="CS247" i="1"/>
  <c r="CQ247" i="1"/>
  <c r="CO247" i="1"/>
  <c r="CM247" i="1"/>
  <c r="CK247" i="1"/>
  <c r="CI247" i="1"/>
  <c r="CG247" i="1"/>
  <c r="CE247" i="1"/>
  <c r="CC247" i="1"/>
  <c r="CA247" i="1"/>
  <c r="BY247" i="1"/>
  <c r="BW247" i="1"/>
  <c r="BU247" i="1"/>
  <c r="BS247" i="1"/>
  <c r="BQ247" i="1"/>
  <c r="BO247" i="1"/>
  <c r="BM247" i="1"/>
  <c r="BK247" i="1"/>
  <c r="BI247" i="1"/>
  <c r="BG247" i="1"/>
  <c r="BE247" i="1"/>
  <c r="BC247" i="1"/>
  <c r="BA247" i="1"/>
  <c r="AY247" i="1"/>
  <c r="AW247" i="1"/>
  <c r="AU247" i="1"/>
  <c r="AS247" i="1"/>
  <c r="AQ247" i="1"/>
  <c r="AO247" i="1"/>
  <c r="AM247" i="1"/>
  <c r="AK247" i="1"/>
  <c r="AI247" i="1"/>
  <c r="AG247" i="1"/>
  <c r="AE247" i="1"/>
  <c r="AC247" i="1"/>
  <c r="AA247" i="1"/>
  <c r="Y247" i="1"/>
  <c r="W247" i="1"/>
  <c r="U247" i="1"/>
  <c r="S247" i="1"/>
  <c r="Q247" i="1"/>
  <c r="O247" i="1"/>
  <c r="DN246" i="1"/>
  <c r="DM246" i="1"/>
  <c r="DK246" i="1"/>
  <c r="DI246" i="1"/>
  <c r="DG246" i="1"/>
  <c r="DE246" i="1"/>
  <c r="DC246" i="1"/>
  <c r="DA246" i="1"/>
  <c r="CY246" i="1"/>
  <c r="CW246" i="1"/>
  <c r="CU246" i="1"/>
  <c r="CS246" i="1"/>
  <c r="CQ246" i="1"/>
  <c r="CO246" i="1"/>
  <c r="CM246" i="1"/>
  <c r="CK246" i="1"/>
  <c r="CI246" i="1"/>
  <c r="CG246" i="1"/>
  <c r="CE246" i="1"/>
  <c r="CC246" i="1"/>
  <c r="CA246" i="1"/>
  <c r="BY246" i="1"/>
  <c r="BW246" i="1"/>
  <c r="BU246" i="1"/>
  <c r="BS246" i="1"/>
  <c r="BQ246" i="1"/>
  <c r="BO246" i="1"/>
  <c r="BM246" i="1"/>
  <c r="BK246" i="1"/>
  <c r="BI246" i="1"/>
  <c r="BG246" i="1"/>
  <c r="BE246" i="1"/>
  <c r="BC246" i="1"/>
  <c r="BA246" i="1"/>
  <c r="AY246" i="1"/>
  <c r="AW246" i="1"/>
  <c r="AU246" i="1"/>
  <c r="AS246" i="1"/>
  <c r="AQ246" i="1"/>
  <c r="AO246" i="1"/>
  <c r="AM246" i="1"/>
  <c r="AK246" i="1"/>
  <c r="AI246" i="1"/>
  <c r="AG246" i="1"/>
  <c r="AE246" i="1"/>
  <c r="AC246" i="1"/>
  <c r="AA246" i="1"/>
  <c r="Y246" i="1"/>
  <c r="W246" i="1"/>
  <c r="U246" i="1"/>
  <c r="S246" i="1"/>
  <c r="Q246" i="1"/>
  <c r="O246" i="1"/>
  <c r="DN245" i="1"/>
  <c r="DM245" i="1"/>
  <c r="DK245" i="1"/>
  <c r="DK243" i="1" s="1"/>
  <c r="DI245" i="1"/>
  <c r="DG245" i="1"/>
  <c r="DE245" i="1"/>
  <c r="DC245" i="1"/>
  <c r="DA245" i="1"/>
  <c r="CY245" i="1"/>
  <c r="CW245" i="1"/>
  <c r="CU245" i="1"/>
  <c r="CS245" i="1"/>
  <c r="CQ245" i="1"/>
  <c r="CO245" i="1"/>
  <c r="CM245" i="1"/>
  <c r="CK245" i="1"/>
  <c r="CI245" i="1"/>
  <c r="CG245" i="1"/>
  <c r="CE245" i="1"/>
  <c r="CC245" i="1"/>
  <c r="CA245" i="1"/>
  <c r="BY245" i="1"/>
  <c r="BW245" i="1"/>
  <c r="BU245" i="1"/>
  <c r="BS245" i="1"/>
  <c r="BS243" i="1" s="1"/>
  <c r="BQ245" i="1"/>
  <c r="BO245" i="1"/>
  <c r="BM245" i="1"/>
  <c r="BK245" i="1"/>
  <c r="BK243" i="1" s="1"/>
  <c r="BI245" i="1"/>
  <c r="BG245" i="1"/>
  <c r="BE245" i="1"/>
  <c r="BC245" i="1"/>
  <c r="BA245" i="1"/>
  <c r="AY245" i="1"/>
  <c r="AW245" i="1"/>
  <c r="AU245" i="1"/>
  <c r="AS245" i="1"/>
  <c r="AQ245" i="1"/>
  <c r="AO245" i="1"/>
  <c r="AM245" i="1"/>
  <c r="AK245" i="1"/>
  <c r="AI245" i="1"/>
  <c r="AG245" i="1"/>
  <c r="AE245" i="1"/>
  <c r="AC245" i="1"/>
  <c r="AA245" i="1"/>
  <c r="Y245" i="1"/>
  <c r="W245" i="1"/>
  <c r="U245" i="1"/>
  <c r="S245" i="1"/>
  <c r="Q245" i="1"/>
  <c r="O245" i="1"/>
  <c r="DN244" i="1"/>
  <c r="DM244" i="1"/>
  <c r="DK244" i="1"/>
  <c r="DI244" i="1"/>
  <c r="DG244" i="1"/>
  <c r="DE244" i="1"/>
  <c r="DC244" i="1"/>
  <c r="DA244" i="1"/>
  <c r="CY244" i="1"/>
  <c r="CW244" i="1"/>
  <c r="CU244" i="1"/>
  <c r="CS244" i="1"/>
  <c r="CQ244" i="1"/>
  <c r="CO244" i="1"/>
  <c r="CM244" i="1"/>
  <c r="CK244" i="1"/>
  <c r="CI244" i="1"/>
  <c r="CG244" i="1"/>
  <c r="CE244" i="1"/>
  <c r="CC244" i="1"/>
  <c r="CA244" i="1"/>
  <c r="BY244" i="1"/>
  <c r="BW244" i="1"/>
  <c r="BU244" i="1"/>
  <c r="BS244" i="1"/>
  <c r="BQ244" i="1"/>
  <c r="BO244" i="1"/>
  <c r="BM244" i="1"/>
  <c r="BK244" i="1"/>
  <c r="BI244" i="1"/>
  <c r="BG244" i="1"/>
  <c r="BE244" i="1"/>
  <c r="BC244" i="1"/>
  <c r="BA244" i="1"/>
  <c r="AY244" i="1"/>
  <c r="AW244" i="1"/>
  <c r="AU244" i="1"/>
  <c r="AS244" i="1"/>
  <c r="AQ244" i="1"/>
  <c r="AO244" i="1"/>
  <c r="AM244" i="1"/>
  <c r="AK244" i="1"/>
  <c r="AK243" i="1" s="1"/>
  <c r="AI244" i="1"/>
  <c r="AG244" i="1"/>
  <c r="AE244" i="1"/>
  <c r="AC244" i="1"/>
  <c r="AC243" i="1" s="1"/>
  <c r="AA244" i="1"/>
  <c r="Y244" i="1"/>
  <c r="W244" i="1"/>
  <c r="U244" i="1"/>
  <c r="U243" i="1" s="1"/>
  <c r="S244" i="1"/>
  <c r="Q244" i="1"/>
  <c r="O244" i="1"/>
  <c r="DL243" i="1"/>
  <c r="DH243" i="1"/>
  <c r="DF243" i="1"/>
  <c r="DD243" i="1"/>
  <c r="DB243" i="1"/>
  <c r="CZ243" i="1"/>
  <c r="CY243" i="1"/>
  <c r="CX243" i="1"/>
  <c r="CV243" i="1"/>
  <c r="CT243" i="1"/>
  <c r="CR243" i="1"/>
  <c r="CP243" i="1"/>
  <c r="CN243" i="1"/>
  <c r="CL243" i="1"/>
  <c r="CJ243" i="1"/>
  <c r="CH243" i="1"/>
  <c r="CF243" i="1"/>
  <c r="CD243" i="1"/>
  <c r="CB243" i="1"/>
  <c r="BX243" i="1"/>
  <c r="BV243" i="1"/>
  <c r="BT243" i="1"/>
  <c r="BR243" i="1"/>
  <c r="BP243" i="1"/>
  <c r="BL243" i="1"/>
  <c r="BJ243" i="1"/>
  <c r="BH243" i="1"/>
  <c r="BF243" i="1"/>
  <c r="BD243" i="1"/>
  <c r="BB243" i="1"/>
  <c r="AZ243" i="1"/>
  <c r="AX243" i="1"/>
  <c r="AV243" i="1"/>
  <c r="AT243" i="1"/>
  <c r="AN243" i="1"/>
  <c r="AL243" i="1"/>
  <c r="AH243" i="1"/>
  <c r="AF243" i="1"/>
  <c r="AD243" i="1"/>
  <c r="AB243" i="1"/>
  <c r="Z243" i="1"/>
  <c r="X243" i="1"/>
  <c r="V243" i="1"/>
  <c r="T243" i="1"/>
  <c r="R243" i="1"/>
  <c r="P243" i="1"/>
  <c r="N243" i="1"/>
  <c r="DN242" i="1"/>
  <c r="DN241" i="1" s="1"/>
  <c r="DM242" i="1"/>
  <c r="DM241" i="1" s="1"/>
  <c r="DK242" i="1"/>
  <c r="DK241" i="1" s="1"/>
  <c r="DI242" i="1"/>
  <c r="DI241" i="1" s="1"/>
  <c r="DG242" i="1"/>
  <c r="DE242" i="1"/>
  <c r="DC242" i="1"/>
  <c r="DA242" i="1"/>
  <c r="DA241" i="1" s="1"/>
  <c r="CY242" i="1"/>
  <c r="CW242" i="1"/>
  <c r="CW241" i="1" s="1"/>
  <c r="CU242" i="1"/>
  <c r="CS242" i="1"/>
  <c r="CS241" i="1" s="1"/>
  <c r="CQ242" i="1"/>
  <c r="CQ241" i="1" s="1"/>
  <c r="CO242" i="1"/>
  <c r="CM242" i="1"/>
  <c r="CM241" i="1" s="1"/>
  <c r="CK242" i="1"/>
  <c r="CK241" i="1" s="1"/>
  <c r="CI242" i="1"/>
  <c r="CI241" i="1" s="1"/>
  <c r="CG242" i="1"/>
  <c r="CG241" i="1" s="1"/>
  <c r="CE242" i="1"/>
  <c r="CC242" i="1"/>
  <c r="CC241" i="1" s="1"/>
  <c r="CA242" i="1"/>
  <c r="CA241" i="1" s="1"/>
  <c r="BY242" i="1"/>
  <c r="BY241" i="1" s="1"/>
  <c r="BW242" i="1"/>
  <c r="BW241" i="1" s="1"/>
  <c r="BU242" i="1"/>
  <c r="BU241" i="1" s="1"/>
  <c r="BS242" i="1"/>
  <c r="BQ242" i="1"/>
  <c r="BQ241" i="1" s="1"/>
  <c r="BO242" i="1"/>
  <c r="BM242" i="1"/>
  <c r="BM241" i="1" s="1"/>
  <c r="BK242" i="1"/>
  <c r="BK241" i="1" s="1"/>
  <c r="BI242" i="1"/>
  <c r="BI241" i="1" s="1"/>
  <c r="BG242" i="1"/>
  <c r="BG241" i="1" s="1"/>
  <c r="BE242" i="1"/>
  <c r="BE241" i="1" s="1"/>
  <c r="BC242" i="1"/>
  <c r="BC241" i="1" s="1"/>
  <c r="BA242" i="1"/>
  <c r="BA241" i="1" s="1"/>
  <c r="AY242" i="1"/>
  <c r="AW242" i="1"/>
  <c r="AW241" i="1" s="1"/>
  <c r="AU242" i="1"/>
  <c r="AU241" i="1" s="1"/>
  <c r="AS242" i="1"/>
  <c r="AQ242" i="1"/>
  <c r="AO242" i="1"/>
  <c r="AO241" i="1" s="1"/>
  <c r="AM242" i="1"/>
  <c r="AK242" i="1"/>
  <c r="AK241" i="1" s="1"/>
  <c r="AI242" i="1"/>
  <c r="AI241" i="1" s="1"/>
  <c r="AG242" i="1"/>
  <c r="AG241" i="1" s="1"/>
  <c r="AE242" i="1"/>
  <c r="AE241" i="1" s="1"/>
  <c r="AC242" i="1"/>
  <c r="AC241" i="1" s="1"/>
  <c r="AA242" i="1"/>
  <c r="AA241" i="1" s="1"/>
  <c r="Y242" i="1"/>
  <c r="Y241" i="1" s="1"/>
  <c r="W242" i="1"/>
  <c r="U242" i="1"/>
  <c r="U241" i="1" s="1"/>
  <c r="S242" i="1"/>
  <c r="S241" i="1" s="1"/>
  <c r="Q242" i="1"/>
  <c r="Q241" i="1" s="1"/>
  <c r="O242" i="1"/>
  <c r="O241" i="1" s="1"/>
  <c r="DL241" i="1"/>
  <c r="DH241" i="1"/>
  <c r="DG241" i="1"/>
  <c r="DF241" i="1"/>
  <c r="DE241" i="1"/>
  <c r="DD241" i="1"/>
  <c r="DC241" i="1"/>
  <c r="DB241" i="1"/>
  <c r="CZ241" i="1"/>
  <c r="CY241" i="1"/>
  <c r="CX241" i="1"/>
  <c r="CV241" i="1"/>
  <c r="CU241" i="1"/>
  <c r="CT241" i="1"/>
  <c r="CR241" i="1"/>
  <c r="CP241" i="1"/>
  <c r="CO241" i="1"/>
  <c r="CN241" i="1"/>
  <c r="CL241" i="1"/>
  <c r="CJ241" i="1"/>
  <c r="CH241" i="1"/>
  <c r="CF241" i="1"/>
  <c r="CE241" i="1"/>
  <c r="CD241" i="1"/>
  <c r="CB241" i="1"/>
  <c r="BZ241" i="1"/>
  <c r="BX241" i="1"/>
  <c r="BV241" i="1"/>
  <c r="BT241" i="1"/>
  <c r="BS241" i="1"/>
  <c r="BR241" i="1"/>
  <c r="BP241" i="1"/>
  <c r="BO241" i="1"/>
  <c r="BN241" i="1"/>
  <c r="BL241" i="1"/>
  <c r="BJ241" i="1"/>
  <c r="BH241" i="1"/>
  <c r="BF241" i="1"/>
  <c r="BD241" i="1"/>
  <c r="BB241" i="1"/>
  <c r="AZ241" i="1"/>
  <c r="AY241" i="1"/>
  <c r="AX241" i="1"/>
  <c r="AV241" i="1"/>
  <c r="AT241" i="1"/>
  <c r="AS241" i="1"/>
  <c r="AR241" i="1"/>
  <c r="AQ241" i="1"/>
  <c r="AN241" i="1"/>
  <c r="AM241" i="1"/>
  <c r="AL241" i="1"/>
  <c r="AJ241" i="1"/>
  <c r="AH241" i="1"/>
  <c r="AF241" i="1"/>
  <c r="AD241" i="1"/>
  <c r="AB241" i="1"/>
  <c r="Z241" i="1"/>
  <c r="X241" i="1"/>
  <c r="W241" i="1"/>
  <c r="V241" i="1"/>
  <c r="T241" i="1"/>
  <c r="R241" i="1"/>
  <c r="P241" i="1"/>
  <c r="N241" i="1"/>
  <c r="DM240" i="1"/>
  <c r="DK240" i="1"/>
  <c r="DI240" i="1"/>
  <c r="DG240" i="1"/>
  <c r="DE240" i="1"/>
  <c r="DC240" i="1"/>
  <c r="DA240" i="1"/>
  <c r="CY240" i="1"/>
  <c r="CW240" i="1"/>
  <c r="CU240" i="1"/>
  <c r="CS240" i="1"/>
  <c r="CQ240" i="1"/>
  <c r="CO240" i="1"/>
  <c r="CM240" i="1"/>
  <c r="CK240" i="1"/>
  <c r="CI240" i="1"/>
  <c r="CG240" i="1"/>
  <c r="CE240" i="1"/>
  <c r="CC240" i="1"/>
  <c r="CA240" i="1"/>
  <c r="BY240" i="1"/>
  <c r="BW240" i="1"/>
  <c r="BU240" i="1"/>
  <c r="BS240" i="1"/>
  <c r="BQ240" i="1"/>
  <c r="BO240" i="1"/>
  <c r="BM240" i="1"/>
  <c r="BK240" i="1"/>
  <c r="BI240" i="1"/>
  <c r="BG240" i="1"/>
  <c r="BE240" i="1"/>
  <c r="BC240" i="1"/>
  <c r="BA240" i="1"/>
  <c r="AY240" i="1"/>
  <c r="AW240" i="1"/>
  <c r="AU240" i="1"/>
  <c r="AS240" i="1"/>
  <c r="AQ240" i="1"/>
  <c r="AO240" i="1"/>
  <c r="AM240" i="1"/>
  <c r="AK240" i="1"/>
  <c r="AI240" i="1"/>
  <c r="AF240" i="1"/>
  <c r="AG240" i="1" s="1"/>
  <c r="AE240" i="1"/>
  <c r="AC240" i="1"/>
  <c r="AA240" i="1"/>
  <c r="Y240" i="1"/>
  <c r="W240" i="1"/>
  <c r="U240" i="1"/>
  <c r="S240" i="1"/>
  <c r="P240" i="1"/>
  <c r="DN240" i="1" s="1"/>
  <c r="O240" i="1"/>
  <c r="DN239" i="1"/>
  <c r="DM239" i="1"/>
  <c r="DK239" i="1"/>
  <c r="DI239" i="1"/>
  <c r="DG239" i="1"/>
  <c r="DE239" i="1"/>
  <c r="DC239" i="1"/>
  <c r="DA239" i="1"/>
  <c r="CY239" i="1"/>
  <c r="CW239" i="1"/>
  <c r="CU239" i="1"/>
  <c r="CS239" i="1"/>
  <c r="CQ239" i="1"/>
  <c r="CO239" i="1"/>
  <c r="CM239" i="1"/>
  <c r="CK239" i="1"/>
  <c r="CI239" i="1"/>
  <c r="CG239" i="1"/>
  <c r="CE239" i="1"/>
  <c r="CC239" i="1"/>
  <c r="CA239" i="1"/>
  <c r="BY239" i="1"/>
  <c r="BW239" i="1"/>
  <c r="BU239" i="1"/>
  <c r="BS239" i="1"/>
  <c r="BQ239" i="1"/>
  <c r="BO239" i="1"/>
  <c r="BM239" i="1"/>
  <c r="BK239" i="1"/>
  <c r="BI239" i="1"/>
  <c r="BG239" i="1"/>
  <c r="BE239" i="1"/>
  <c r="BC239" i="1"/>
  <c r="BA239" i="1"/>
  <c r="AY239" i="1"/>
  <c r="AW239" i="1"/>
  <c r="AU239" i="1"/>
  <c r="AS239" i="1"/>
  <c r="AQ239" i="1"/>
  <c r="AO239" i="1"/>
  <c r="AM239" i="1"/>
  <c r="AK239" i="1"/>
  <c r="AI239" i="1"/>
  <c r="AG239" i="1"/>
  <c r="AE239" i="1"/>
  <c r="AC239" i="1"/>
  <c r="AA239" i="1"/>
  <c r="Y239" i="1"/>
  <c r="W239" i="1"/>
  <c r="U239" i="1"/>
  <c r="S239" i="1"/>
  <c r="Q239" i="1"/>
  <c r="O239" i="1"/>
  <c r="DN238" i="1"/>
  <c r="DM238" i="1"/>
  <c r="DK238" i="1"/>
  <c r="DI238" i="1"/>
  <c r="DG238" i="1"/>
  <c r="DE238" i="1"/>
  <c r="DC238" i="1"/>
  <c r="DA238" i="1"/>
  <c r="CY238" i="1"/>
  <c r="CW238" i="1"/>
  <c r="CU238" i="1"/>
  <c r="CS238" i="1"/>
  <c r="CQ238" i="1"/>
  <c r="CO238" i="1"/>
  <c r="CM238" i="1"/>
  <c r="CK238" i="1"/>
  <c r="CI238" i="1"/>
  <c r="CG238" i="1"/>
  <c r="CE238" i="1"/>
  <c r="CC238" i="1"/>
  <c r="CA238" i="1"/>
  <c r="BY238" i="1"/>
  <c r="BW238" i="1"/>
  <c r="BU238" i="1"/>
  <c r="BS238" i="1"/>
  <c r="BQ238" i="1"/>
  <c r="BO238" i="1"/>
  <c r="BM238" i="1"/>
  <c r="BK238" i="1"/>
  <c r="BI238" i="1"/>
  <c r="BG238" i="1"/>
  <c r="BE238" i="1"/>
  <c r="BC238" i="1"/>
  <c r="BA238" i="1"/>
  <c r="AY238" i="1"/>
  <c r="AW238" i="1"/>
  <c r="AU238" i="1"/>
  <c r="AS238" i="1"/>
  <c r="AQ238" i="1"/>
  <c r="AO238" i="1"/>
  <c r="AM238" i="1"/>
  <c r="AK238" i="1"/>
  <c r="AI238" i="1"/>
  <c r="AG238" i="1"/>
  <c r="AE238" i="1"/>
  <c r="AC238" i="1"/>
  <c r="AA238" i="1"/>
  <c r="Y238" i="1"/>
  <c r="W238" i="1"/>
  <c r="U238" i="1"/>
  <c r="S238" i="1"/>
  <c r="Q238" i="1"/>
  <c r="O238" i="1"/>
  <c r="DM237" i="1"/>
  <c r="DK237" i="1"/>
  <c r="DI237" i="1"/>
  <c r="DG237" i="1"/>
  <c r="DE237" i="1"/>
  <c r="DC237" i="1"/>
  <c r="DA237" i="1"/>
  <c r="CY237" i="1"/>
  <c r="CW237" i="1"/>
  <c r="CU237" i="1"/>
  <c r="CS237" i="1"/>
  <c r="CQ237" i="1"/>
  <c r="CO237" i="1"/>
  <c r="CM237" i="1"/>
  <c r="CK237" i="1"/>
  <c r="CI237" i="1"/>
  <c r="CG237" i="1"/>
  <c r="CE237" i="1"/>
  <c r="CC237" i="1"/>
  <c r="CA237" i="1"/>
  <c r="BY237" i="1"/>
  <c r="BW237" i="1"/>
  <c r="BU237" i="1"/>
  <c r="BS237" i="1"/>
  <c r="BQ237" i="1"/>
  <c r="BO237" i="1"/>
  <c r="BM237" i="1"/>
  <c r="BK237" i="1"/>
  <c r="BI237" i="1"/>
  <c r="BG237" i="1"/>
  <c r="BE237" i="1"/>
  <c r="BC237" i="1"/>
  <c r="BA237" i="1"/>
  <c r="AY237" i="1"/>
  <c r="AW237" i="1"/>
  <c r="AU237" i="1"/>
  <c r="AS237" i="1"/>
  <c r="AQ237" i="1"/>
  <c r="AO237" i="1"/>
  <c r="AM237" i="1"/>
  <c r="AK237" i="1"/>
  <c r="AI237" i="1"/>
  <c r="AG237" i="1"/>
  <c r="AE237" i="1"/>
  <c r="AC237" i="1"/>
  <c r="AA237" i="1"/>
  <c r="Y237" i="1"/>
  <c r="W237" i="1"/>
  <c r="U237" i="1"/>
  <c r="S237" i="1"/>
  <c r="P237" i="1"/>
  <c r="Q237" i="1" s="1"/>
  <c r="O237" i="1"/>
  <c r="DN236" i="1"/>
  <c r="DM236" i="1"/>
  <c r="DK236" i="1"/>
  <c r="DI236" i="1"/>
  <c r="DG236" i="1"/>
  <c r="DE236" i="1"/>
  <c r="DC236" i="1"/>
  <c r="DA236" i="1"/>
  <c r="CY236" i="1"/>
  <c r="CW236" i="1"/>
  <c r="CU236" i="1"/>
  <c r="CS236" i="1"/>
  <c r="CQ236" i="1"/>
  <c r="CO236" i="1"/>
  <c r="CM236" i="1"/>
  <c r="CK236" i="1"/>
  <c r="CI236" i="1"/>
  <c r="CG236" i="1"/>
  <c r="CE236" i="1"/>
  <c r="CC236" i="1"/>
  <c r="CA236" i="1"/>
  <c r="BY236" i="1"/>
  <c r="BW236" i="1"/>
  <c r="BU236" i="1"/>
  <c r="BS236" i="1"/>
  <c r="BQ236" i="1"/>
  <c r="BO236" i="1"/>
  <c r="BM236" i="1"/>
  <c r="BK236" i="1"/>
  <c r="BI236" i="1"/>
  <c r="BG236" i="1"/>
  <c r="BE236" i="1"/>
  <c r="BC236" i="1"/>
  <c r="BA236" i="1"/>
  <c r="AY236" i="1"/>
  <c r="AW236" i="1"/>
  <c r="AU236" i="1"/>
  <c r="AS236" i="1"/>
  <c r="AQ236" i="1"/>
  <c r="AO236" i="1"/>
  <c r="AM236" i="1"/>
  <c r="AK236" i="1"/>
  <c r="AI236" i="1"/>
  <c r="AG236" i="1"/>
  <c r="AE236" i="1"/>
  <c r="AC236" i="1"/>
  <c r="AA236" i="1"/>
  <c r="Y236" i="1"/>
  <c r="W236" i="1"/>
  <c r="U236" i="1"/>
  <c r="S236" i="1"/>
  <c r="Q236" i="1"/>
  <c r="O236" i="1"/>
  <c r="DN235" i="1"/>
  <c r="DM235" i="1"/>
  <c r="DK235" i="1"/>
  <c r="DI235" i="1"/>
  <c r="DG235" i="1"/>
  <c r="DE235" i="1"/>
  <c r="DC235" i="1"/>
  <c r="DA235" i="1"/>
  <c r="CY235" i="1"/>
  <c r="CW235" i="1"/>
  <c r="CU235" i="1"/>
  <c r="CS235" i="1"/>
  <c r="CQ235" i="1"/>
  <c r="CO235" i="1"/>
  <c r="CM235" i="1"/>
  <c r="CK235" i="1"/>
  <c r="CI235" i="1"/>
  <c r="CG235" i="1"/>
  <c r="CE235" i="1"/>
  <c r="CC235" i="1"/>
  <c r="CA235" i="1"/>
  <c r="BY235" i="1"/>
  <c r="BW235" i="1"/>
  <c r="BU235" i="1"/>
  <c r="BS235" i="1"/>
  <c r="BQ235" i="1"/>
  <c r="BO235" i="1"/>
  <c r="BM235" i="1"/>
  <c r="BK235" i="1"/>
  <c r="BI235" i="1"/>
  <c r="BG235" i="1"/>
  <c r="BE235" i="1"/>
  <c r="BC235" i="1"/>
  <c r="BA235" i="1"/>
  <c r="AY235" i="1"/>
  <c r="AW235" i="1"/>
  <c r="AU235" i="1"/>
  <c r="AS235" i="1"/>
  <c r="AQ235" i="1"/>
  <c r="AO235" i="1"/>
  <c r="AM235" i="1"/>
  <c r="AK235" i="1"/>
  <c r="AI235" i="1"/>
  <c r="AG235" i="1"/>
  <c r="AE235" i="1"/>
  <c r="AC235" i="1"/>
  <c r="AA235" i="1"/>
  <c r="Y235" i="1"/>
  <c r="W235" i="1"/>
  <c r="U235" i="1"/>
  <c r="S235" i="1"/>
  <c r="Q235" i="1"/>
  <c r="O235" i="1"/>
  <c r="DN234" i="1"/>
  <c r="DM234" i="1"/>
  <c r="DK234" i="1"/>
  <c r="DI234" i="1"/>
  <c r="DG234" i="1"/>
  <c r="DE234" i="1"/>
  <c r="DC234" i="1"/>
  <c r="DA234" i="1"/>
  <c r="CY234" i="1"/>
  <c r="CW234" i="1"/>
  <c r="CU234" i="1"/>
  <c r="CS234" i="1"/>
  <c r="CQ234" i="1"/>
  <c r="CO234" i="1"/>
  <c r="CM234" i="1"/>
  <c r="CK234" i="1"/>
  <c r="CI234" i="1"/>
  <c r="CG234" i="1"/>
  <c r="CE234" i="1"/>
  <c r="CC234" i="1"/>
  <c r="CA234" i="1"/>
  <c r="BY234" i="1"/>
  <c r="BW234" i="1"/>
  <c r="BU234" i="1"/>
  <c r="BS234" i="1"/>
  <c r="BQ234" i="1"/>
  <c r="BO234" i="1"/>
  <c r="BM234" i="1"/>
  <c r="BK234" i="1"/>
  <c r="BI234" i="1"/>
  <c r="BG234" i="1"/>
  <c r="BE234" i="1"/>
  <c r="BC234" i="1"/>
  <c r="BA234" i="1"/>
  <c r="AY234" i="1"/>
  <c r="AW234" i="1"/>
  <c r="AU234" i="1"/>
  <c r="AS234" i="1"/>
  <c r="AQ234" i="1"/>
  <c r="AO234" i="1"/>
  <c r="AM234" i="1"/>
  <c r="AK234" i="1"/>
  <c r="AI234" i="1"/>
  <c r="AG234" i="1"/>
  <c r="AE234" i="1"/>
  <c r="AC234" i="1"/>
  <c r="AA234" i="1"/>
  <c r="Y234" i="1"/>
  <c r="W234" i="1"/>
  <c r="U234" i="1"/>
  <c r="S234" i="1"/>
  <c r="Q234" i="1"/>
  <c r="O234" i="1"/>
  <c r="DN233" i="1"/>
  <c r="DM233" i="1"/>
  <c r="DK233" i="1"/>
  <c r="DI233" i="1"/>
  <c r="DG233" i="1"/>
  <c r="DE233" i="1"/>
  <c r="DC233" i="1"/>
  <c r="DA233" i="1"/>
  <c r="CY233" i="1"/>
  <c r="CW233" i="1"/>
  <c r="CU233" i="1"/>
  <c r="CS233" i="1"/>
  <c r="CQ233" i="1"/>
  <c r="CO233" i="1"/>
  <c r="CM233" i="1"/>
  <c r="CK233" i="1"/>
  <c r="CI233" i="1"/>
  <c r="CG233" i="1"/>
  <c r="CE233" i="1"/>
  <c r="CC233" i="1"/>
  <c r="CA233" i="1"/>
  <c r="BY233" i="1"/>
  <c r="BW233" i="1"/>
  <c r="BU233" i="1"/>
  <c r="BS233" i="1"/>
  <c r="BQ233" i="1"/>
  <c r="BO233" i="1"/>
  <c r="BM233" i="1"/>
  <c r="BK233" i="1"/>
  <c r="BI233" i="1"/>
  <c r="BG233" i="1"/>
  <c r="BE233" i="1"/>
  <c r="BC233" i="1"/>
  <c r="BA233" i="1"/>
  <c r="AY233" i="1"/>
  <c r="AW233" i="1"/>
  <c r="AU233" i="1"/>
  <c r="AS233" i="1"/>
  <c r="AQ233" i="1"/>
  <c r="AO233" i="1"/>
  <c r="AM233" i="1"/>
  <c r="AK233" i="1"/>
  <c r="AI233" i="1"/>
  <c r="AG233" i="1"/>
  <c r="AE233" i="1"/>
  <c r="AC233" i="1"/>
  <c r="AA233" i="1"/>
  <c r="Y233" i="1"/>
  <c r="W233" i="1"/>
  <c r="U233" i="1"/>
  <c r="S233" i="1"/>
  <c r="Q233" i="1"/>
  <c r="O233" i="1"/>
  <c r="DN232" i="1"/>
  <c r="DM232" i="1"/>
  <c r="DK232" i="1"/>
  <c r="DI232" i="1"/>
  <c r="DG232" i="1"/>
  <c r="DE232" i="1"/>
  <c r="DC232" i="1"/>
  <c r="DA232" i="1"/>
  <c r="CY232" i="1"/>
  <c r="CW232" i="1"/>
  <c r="CU232" i="1"/>
  <c r="CS232" i="1"/>
  <c r="CQ232" i="1"/>
  <c r="CO232" i="1"/>
  <c r="CM232" i="1"/>
  <c r="CK232" i="1"/>
  <c r="CI232" i="1"/>
  <c r="CG232" i="1"/>
  <c r="CE232" i="1"/>
  <c r="CC232" i="1"/>
  <c r="CA232" i="1"/>
  <c r="BY232" i="1"/>
  <c r="BW232" i="1"/>
  <c r="BU232" i="1"/>
  <c r="BS232" i="1"/>
  <c r="BQ232" i="1"/>
  <c r="BO232" i="1"/>
  <c r="BM232" i="1"/>
  <c r="BK232" i="1"/>
  <c r="BI232" i="1"/>
  <c r="BG232" i="1"/>
  <c r="BE232" i="1"/>
  <c r="BC232" i="1"/>
  <c r="BA232" i="1"/>
  <c r="AY232" i="1"/>
  <c r="AW232" i="1"/>
  <c r="AU232" i="1"/>
  <c r="AS232" i="1"/>
  <c r="AQ232" i="1"/>
  <c r="AO232" i="1"/>
  <c r="AM232" i="1"/>
  <c r="AK232" i="1"/>
  <c r="AI232" i="1"/>
  <c r="AG232" i="1"/>
  <c r="AE232" i="1"/>
  <c r="AC232" i="1"/>
  <c r="AA232" i="1"/>
  <c r="Y232" i="1"/>
  <c r="W232" i="1"/>
  <c r="U232" i="1"/>
  <c r="S232" i="1"/>
  <c r="Q232" i="1"/>
  <c r="O232" i="1"/>
  <c r="DM231" i="1"/>
  <c r="DK231" i="1"/>
  <c r="DI231" i="1"/>
  <c r="DG231" i="1"/>
  <c r="DE231" i="1"/>
  <c r="DC231" i="1"/>
  <c r="DA231" i="1"/>
  <c r="CY231" i="1"/>
  <c r="CW231" i="1"/>
  <c r="CU231" i="1"/>
  <c r="CS231" i="1"/>
  <c r="CQ231" i="1"/>
  <c r="CO231" i="1"/>
  <c r="CM231" i="1"/>
  <c r="CK231" i="1"/>
  <c r="CI231" i="1"/>
  <c r="CG231" i="1"/>
  <c r="CE231" i="1"/>
  <c r="CC231" i="1"/>
  <c r="CA231" i="1"/>
  <c r="BY231" i="1"/>
  <c r="BW231" i="1"/>
  <c r="BU231" i="1"/>
  <c r="BS231" i="1"/>
  <c r="BQ231" i="1"/>
  <c r="BN231" i="1"/>
  <c r="DN231" i="1" s="1"/>
  <c r="BM231" i="1"/>
  <c r="BK231" i="1"/>
  <c r="BI231" i="1"/>
  <c r="BG231" i="1"/>
  <c r="BE231" i="1"/>
  <c r="BC231" i="1"/>
  <c r="BA231" i="1"/>
  <c r="AY231" i="1"/>
  <c r="AW231" i="1"/>
  <c r="AU231" i="1"/>
  <c r="AS231" i="1"/>
  <c r="AQ231" i="1"/>
  <c r="AO231" i="1"/>
  <c r="AM231" i="1"/>
  <c r="AK231" i="1"/>
  <c r="AI231" i="1"/>
  <c r="AG231" i="1"/>
  <c r="AE231" i="1"/>
  <c r="AC231" i="1"/>
  <c r="AA231" i="1"/>
  <c r="Y231" i="1"/>
  <c r="W231" i="1"/>
  <c r="U231" i="1"/>
  <c r="S231" i="1"/>
  <c r="Q231" i="1"/>
  <c r="O231" i="1"/>
  <c r="DN230" i="1"/>
  <c r="DM230" i="1"/>
  <c r="DK230" i="1"/>
  <c r="DI230" i="1"/>
  <c r="DG230" i="1"/>
  <c r="DE230" i="1"/>
  <c r="DC230" i="1"/>
  <c r="DA230" i="1"/>
  <c r="CY230" i="1"/>
  <c r="CW230" i="1"/>
  <c r="CU230" i="1"/>
  <c r="CS230" i="1"/>
  <c r="CQ230" i="1"/>
  <c r="CO230" i="1"/>
  <c r="CM230" i="1"/>
  <c r="CK230" i="1"/>
  <c r="CI230" i="1"/>
  <c r="CG230" i="1"/>
  <c r="CE230" i="1"/>
  <c r="CC230" i="1"/>
  <c r="CA230" i="1"/>
  <c r="BY230" i="1"/>
  <c r="BW230" i="1"/>
  <c r="BU230" i="1"/>
  <c r="BS230" i="1"/>
  <c r="BQ230" i="1"/>
  <c r="BO230" i="1"/>
  <c r="BM230" i="1"/>
  <c r="BK230" i="1"/>
  <c r="BI230" i="1"/>
  <c r="BG230" i="1"/>
  <c r="BE230" i="1"/>
  <c r="BC230" i="1"/>
  <c r="BA230" i="1"/>
  <c r="AY230" i="1"/>
  <c r="AW230" i="1"/>
  <c r="AU230" i="1"/>
  <c r="AS230" i="1"/>
  <c r="AQ230" i="1"/>
  <c r="AO230" i="1"/>
  <c r="AM230" i="1"/>
  <c r="AK230" i="1"/>
  <c r="AI230" i="1"/>
  <c r="AG230" i="1"/>
  <c r="AE230" i="1"/>
  <c r="AC230" i="1"/>
  <c r="AA230" i="1"/>
  <c r="Y230" i="1"/>
  <c r="W230" i="1"/>
  <c r="U230" i="1"/>
  <c r="S230" i="1"/>
  <c r="Q230" i="1"/>
  <c r="O230" i="1"/>
  <c r="DN229" i="1"/>
  <c r="DM229" i="1"/>
  <c r="DK229" i="1"/>
  <c r="DI229" i="1"/>
  <c r="DG229" i="1"/>
  <c r="DE229" i="1"/>
  <c r="DC229" i="1"/>
  <c r="DA229" i="1"/>
  <c r="CY229" i="1"/>
  <c r="CW229" i="1"/>
  <c r="CU229" i="1"/>
  <c r="CS229" i="1"/>
  <c r="CQ229" i="1"/>
  <c r="CO229" i="1"/>
  <c r="CM229" i="1"/>
  <c r="CK229" i="1"/>
  <c r="CI229" i="1"/>
  <c r="CG229" i="1"/>
  <c r="CE229" i="1"/>
  <c r="CC229" i="1"/>
  <c r="CA229" i="1"/>
  <c r="BY229" i="1"/>
  <c r="BW229" i="1"/>
  <c r="BU229" i="1"/>
  <c r="BS229" i="1"/>
  <c r="BQ229" i="1"/>
  <c r="BO229" i="1"/>
  <c r="BM229" i="1"/>
  <c r="BK229" i="1"/>
  <c r="BI229" i="1"/>
  <c r="BG229" i="1"/>
  <c r="BE229" i="1"/>
  <c r="BC229" i="1"/>
  <c r="BA229" i="1"/>
  <c r="AY229" i="1"/>
  <c r="AW229" i="1"/>
  <c r="AU229" i="1"/>
  <c r="AS229" i="1"/>
  <c r="AQ229" i="1"/>
  <c r="AO229" i="1"/>
  <c r="AM229" i="1"/>
  <c r="AK229" i="1"/>
  <c r="AI229" i="1"/>
  <c r="AG229" i="1"/>
  <c r="AE229" i="1"/>
  <c r="AC229" i="1"/>
  <c r="AA229" i="1"/>
  <c r="Y229" i="1"/>
  <c r="W229" i="1"/>
  <c r="U229" i="1"/>
  <c r="S229" i="1"/>
  <c r="Q229" i="1"/>
  <c r="O229" i="1"/>
  <c r="DL228" i="1"/>
  <c r="DH228" i="1"/>
  <c r="DF228" i="1"/>
  <c r="DD228" i="1"/>
  <c r="DB228" i="1"/>
  <c r="CZ228" i="1"/>
  <c r="CX228" i="1"/>
  <c r="CV228" i="1"/>
  <c r="CT228" i="1"/>
  <c r="CR228" i="1"/>
  <c r="CP228" i="1"/>
  <c r="CN228" i="1"/>
  <c r="CL228" i="1"/>
  <c r="CJ228" i="1"/>
  <c r="CH228" i="1"/>
  <c r="CF228" i="1"/>
  <c r="CD228" i="1"/>
  <c r="CB228" i="1"/>
  <c r="BZ228" i="1"/>
  <c r="BX228" i="1"/>
  <c r="BV228" i="1"/>
  <c r="BT228" i="1"/>
  <c r="BR228" i="1"/>
  <c r="BP228" i="1"/>
  <c r="BN228" i="1"/>
  <c r="BL228" i="1"/>
  <c r="BJ228" i="1"/>
  <c r="BH228" i="1"/>
  <c r="BF228" i="1"/>
  <c r="BD228" i="1"/>
  <c r="BB228" i="1"/>
  <c r="AZ228" i="1"/>
  <c r="AX228" i="1"/>
  <c r="AV228" i="1"/>
  <c r="AT228" i="1"/>
  <c r="AR228" i="1"/>
  <c r="AN228" i="1"/>
  <c r="AL228" i="1"/>
  <c r="AJ228" i="1"/>
  <c r="AH228" i="1"/>
  <c r="AF228" i="1"/>
  <c r="AD228" i="1"/>
  <c r="AB228" i="1"/>
  <c r="Z228" i="1"/>
  <c r="X228" i="1"/>
  <c r="V228" i="1"/>
  <c r="T228" i="1"/>
  <c r="R228" i="1"/>
  <c r="P228" i="1"/>
  <c r="N228" i="1"/>
  <c r="DN227" i="1"/>
  <c r="DM227" i="1"/>
  <c r="DK227" i="1"/>
  <c r="DI227" i="1"/>
  <c r="DG227" i="1"/>
  <c r="DE227" i="1"/>
  <c r="DC227" i="1"/>
  <c r="DA227" i="1"/>
  <c r="CY227" i="1"/>
  <c r="CW227" i="1"/>
  <c r="CU227" i="1"/>
  <c r="CS227" i="1"/>
  <c r="CQ227" i="1"/>
  <c r="CO227" i="1"/>
  <c r="CM227" i="1"/>
  <c r="CK227" i="1"/>
  <c r="CI227" i="1"/>
  <c r="CG227" i="1"/>
  <c r="CE227" i="1"/>
  <c r="CC227" i="1"/>
  <c r="CA227" i="1"/>
  <c r="BY227" i="1"/>
  <c r="BW227" i="1"/>
  <c r="BU227" i="1"/>
  <c r="BS227" i="1"/>
  <c r="BQ227" i="1"/>
  <c r="BO227" i="1"/>
  <c r="BM227" i="1"/>
  <c r="BK227" i="1"/>
  <c r="BI227" i="1"/>
  <c r="BG227" i="1"/>
  <c r="BE227" i="1"/>
  <c r="BC227" i="1"/>
  <c r="BA227" i="1"/>
  <c r="AY227" i="1"/>
  <c r="AW227" i="1"/>
  <c r="AU227" i="1"/>
  <c r="AS227" i="1"/>
  <c r="AQ227" i="1"/>
  <c r="AO227" i="1"/>
  <c r="AM227" i="1"/>
  <c r="AK227" i="1"/>
  <c r="AI227" i="1"/>
  <c r="AG227" i="1"/>
  <c r="AE227" i="1"/>
  <c r="AC227" i="1"/>
  <c r="AA227" i="1"/>
  <c r="Y227" i="1"/>
  <c r="W227" i="1"/>
  <c r="U227" i="1"/>
  <c r="S227" i="1"/>
  <c r="Q227" i="1"/>
  <c r="O227" i="1"/>
  <c r="DM226" i="1"/>
  <c r="DK226" i="1"/>
  <c r="DI226" i="1"/>
  <c r="DG226" i="1"/>
  <c r="DE226" i="1"/>
  <c r="DC226" i="1"/>
  <c r="DA226" i="1"/>
  <c r="CY226" i="1"/>
  <c r="CW226" i="1"/>
  <c r="CU226" i="1"/>
  <c r="CS226" i="1"/>
  <c r="CQ226" i="1"/>
  <c r="CO226" i="1"/>
  <c r="CM226" i="1"/>
  <c r="CK226" i="1"/>
  <c r="CI226" i="1"/>
  <c r="CG226" i="1"/>
  <c r="CE226" i="1"/>
  <c r="CC226" i="1"/>
  <c r="CA226" i="1"/>
  <c r="BY226" i="1"/>
  <c r="BW226" i="1"/>
  <c r="BU226" i="1"/>
  <c r="BS226" i="1"/>
  <c r="BQ226" i="1"/>
  <c r="BO226" i="1"/>
  <c r="BM226" i="1"/>
  <c r="BK226" i="1"/>
  <c r="BI226" i="1"/>
  <c r="BG226" i="1"/>
  <c r="BE226" i="1"/>
  <c r="BC226" i="1"/>
  <c r="BA226" i="1"/>
  <c r="AY226" i="1"/>
  <c r="AW226" i="1"/>
  <c r="AT226" i="1"/>
  <c r="DN226" i="1" s="1"/>
  <c r="AS226" i="1"/>
  <c r="AQ226" i="1"/>
  <c r="AO226" i="1"/>
  <c r="AM226" i="1"/>
  <c r="AK226" i="1"/>
  <c r="AI226" i="1"/>
  <c r="AG226" i="1"/>
  <c r="AE226" i="1"/>
  <c r="AC226" i="1"/>
  <c r="AA226" i="1"/>
  <c r="Y226" i="1"/>
  <c r="W226" i="1"/>
  <c r="U226" i="1"/>
  <c r="S226" i="1"/>
  <c r="Q226" i="1"/>
  <c r="O226" i="1"/>
  <c r="DM225" i="1"/>
  <c r="DK225" i="1"/>
  <c r="DI225" i="1"/>
  <c r="DG225" i="1"/>
  <c r="DE225" i="1"/>
  <c r="DE223" i="1" s="1"/>
  <c r="DC225" i="1"/>
  <c r="DA225" i="1"/>
  <c r="CY225" i="1"/>
  <c r="CW225" i="1"/>
  <c r="CU225" i="1"/>
  <c r="CS225" i="1"/>
  <c r="CQ225" i="1"/>
  <c r="CO225" i="1"/>
  <c r="CO223" i="1" s="1"/>
  <c r="CM225" i="1"/>
  <c r="CK225" i="1"/>
  <c r="CI225" i="1"/>
  <c r="CG225" i="1"/>
  <c r="CE225" i="1"/>
  <c r="CC225" i="1"/>
  <c r="CA225" i="1"/>
  <c r="BY225" i="1"/>
  <c r="BY223" i="1" s="1"/>
  <c r="BW225" i="1"/>
  <c r="BU225" i="1"/>
  <c r="BS225" i="1"/>
  <c r="BQ225" i="1"/>
  <c r="BO225" i="1"/>
  <c r="BN225" i="1"/>
  <c r="BM225" i="1"/>
  <c r="BK225" i="1"/>
  <c r="BI225" i="1"/>
  <c r="BG225" i="1"/>
  <c r="BE225" i="1"/>
  <c r="BC225" i="1"/>
  <c r="BA225" i="1"/>
  <c r="AY225" i="1"/>
  <c r="AW225" i="1"/>
  <c r="AT225" i="1"/>
  <c r="AU225" i="1" s="1"/>
  <c r="AS225" i="1"/>
  <c r="AQ225" i="1"/>
  <c r="AO225" i="1"/>
  <c r="AM225" i="1"/>
  <c r="AK225" i="1"/>
  <c r="AI225" i="1"/>
  <c r="AG225" i="1"/>
  <c r="AE225" i="1"/>
  <c r="AC225" i="1"/>
  <c r="AA225" i="1"/>
  <c r="Y225" i="1"/>
  <c r="W225" i="1"/>
  <c r="U225" i="1"/>
  <c r="S225" i="1"/>
  <c r="Q225" i="1"/>
  <c r="O225" i="1"/>
  <c r="DN224" i="1"/>
  <c r="DM224" i="1"/>
  <c r="DK224" i="1"/>
  <c r="DI224" i="1"/>
  <c r="DI223" i="1" s="1"/>
  <c r="DG224" i="1"/>
  <c r="DE224" i="1"/>
  <c r="DC224" i="1"/>
  <c r="DA224" i="1"/>
  <c r="DA223" i="1" s="1"/>
  <c r="CY224" i="1"/>
  <c r="CW224" i="1"/>
  <c r="CU224" i="1"/>
  <c r="CS224" i="1"/>
  <c r="CS223" i="1" s="1"/>
  <c r="CQ224" i="1"/>
  <c r="CO224" i="1"/>
  <c r="CM224" i="1"/>
  <c r="CK224" i="1"/>
  <c r="CK223" i="1" s="1"/>
  <c r="CI224" i="1"/>
  <c r="CG224" i="1"/>
  <c r="CE224" i="1"/>
  <c r="CC224" i="1"/>
  <c r="CC223" i="1" s="1"/>
  <c r="CA224" i="1"/>
  <c r="BY224" i="1"/>
  <c r="BW224" i="1"/>
  <c r="BU224" i="1"/>
  <c r="BU223" i="1" s="1"/>
  <c r="BS224" i="1"/>
  <c r="BQ224" i="1"/>
  <c r="BO224" i="1"/>
  <c r="BM224" i="1"/>
  <c r="BM223" i="1" s="1"/>
  <c r="BK224" i="1"/>
  <c r="BI224" i="1"/>
  <c r="BG224" i="1"/>
  <c r="BE224" i="1"/>
  <c r="BE223" i="1" s="1"/>
  <c r="BC224" i="1"/>
  <c r="BA224" i="1"/>
  <c r="AY224" i="1"/>
  <c r="AW224" i="1"/>
  <c r="AW223" i="1" s="1"/>
  <c r="AU224" i="1"/>
  <c r="AS224" i="1"/>
  <c r="AS223" i="1" s="1"/>
  <c r="AQ224" i="1"/>
  <c r="AO224" i="1"/>
  <c r="AM224" i="1"/>
  <c r="AK224" i="1"/>
  <c r="AK223" i="1" s="1"/>
  <c r="AI224" i="1"/>
  <c r="AG224" i="1"/>
  <c r="AE224" i="1"/>
  <c r="AC224" i="1"/>
  <c r="AA224" i="1"/>
  <c r="Y224" i="1"/>
  <c r="W224" i="1"/>
  <c r="U224" i="1"/>
  <c r="S224" i="1"/>
  <c r="Q224" i="1"/>
  <c r="O224" i="1"/>
  <c r="DL223" i="1"/>
  <c r="DH223" i="1"/>
  <c r="DF223" i="1"/>
  <c r="DD223" i="1"/>
  <c r="DB223" i="1"/>
  <c r="CZ223" i="1"/>
  <c r="CX223" i="1"/>
  <c r="CV223" i="1"/>
  <c r="CT223" i="1"/>
  <c r="CR223" i="1"/>
  <c r="CP223" i="1"/>
  <c r="CN223" i="1"/>
  <c r="CL223" i="1"/>
  <c r="CJ223" i="1"/>
  <c r="CH223" i="1"/>
  <c r="CF223" i="1"/>
  <c r="CD223" i="1"/>
  <c r="CB223" i="1"/>
  <c r="BZ223" i="1"/>
  <c r="BX223" i="1"/>
  <c r="BV223" i="1"/>
  <c r="BT223" i="1"/>
  <c r="BR223" i="1"/>
  <c r="BP223" i="1"/>
  <c r="BN223" i="1"/>
  <c r="BL223" i="1"/>
  <c r="BJ223" i="1"/>
  <c r="BH223" i="1"/>
  <c r="BF223" i="1"/>
  <c r="BD223" i="1"/>
  <c r="BB223" i="1"/>
  <c r="AZ223" i="1"/>
  <c r="AX223" i="1"/>
  <c r="AV223" i="1"/>
  <c r="AR223" i="1"/>
  <c r="AN223" i="1"/>
  <c r="AL223" i="1"/>
  <c r="AJ223" i="1"/>
  <c r="AH223" i="1"/>
  <c r="AF223" i="1"/>
  <c r="AD223" i="1"/>
  <c r="AB223" i="1"/>
  <c r="Z223" i="1"/>
  <c r="X223" i="1"/>
  <c r="V223" i="1"/>
  <c r="T223" i="1"/>
  <c r="R223" i="1"/>
  <c r="P223" i="1"/>
  <c r="N223" i="1"/>
  <c r="DN222" i="1"/>
  <c r="DM222" i="1"/>
  <c r="DK222" i="1"/>
  <c r="DI222" i="1"/>
  <c r="DG222" i="1"/>
  <c r="DE222" i="1"/>
  <c r="DC222" i="1"/>
  <c r="DA222" i="1"/>
  <c r="CY222" i="1"/>
  <c r="CW222" i="1"/>
  <c r="CU222" i="1"/>
  <c r="CS222" i="1"/>
  <c r="CQ222" i="1"/>
  <c r="CO222" i="1"/>
  <c r="CM222" i="1"/>
  <c r="CK222" i="1"/>
  <c r="CI222" i="1"/>
  <c r="CG222" i="1"/>
  <c r="CE222" i="1"/>
  <c r="CC222" i="1"/>
  <c r="CA222" i="1"/>
  <c r="BY222" i="1"/>
  <c r="BW222" i="1"/>
  <c r="BU222" i="1"/>
  <c r="BS222" i="1"/>
  <c r="BQ222" i="1"/>
  <c r="BO222" i="1"/>
  <c r="BM222" i="1"/>
  <c r="BK222" i="1"/>
  <c r="BI222" i="1"/>
  <c r="BG222" i="1"/>
  <c r="BE222" i="1"/>
  <c r="BC222" i="1"/>
  <c r="BA222" i="1"/>
  <c r="AY222" i="1"/>
  <c r="AW222" i="1"/>
  <c r="AU222" i="1"/>
  <c r="AS222" i="1"/>
  <c r="AQ222" i="1"/>
  <c r="AO222" i="1"/>
  <c r="AM222" i="1"/>
  <c r="AK222" i="1"/>
  <c r="AI222" i="1"/>
  <c r="AG222" i="1"/>
  <c r="AE222" i="1"/>
  <c r="AC222" i="1"/>
  <c r="AA222" i="1"/>
  <c r="Y222" i="1"/>
  <c r="W222" i="1"/>
  <c r="U222" i="1"/>
  <c r="S222" i="1"/>
  <c r="Q222" i="1"/>
  <c r="O222" i="1"/>
  <c r="DM221" i="1"/>
  <c r="DK221" i="1"/>
  <c r="DI221" i="1"/>
  <c r="DG221" i="1"/>
  <c r="DE221" i="1"/>
  <c r="DC221" i="1"/>
  <c r="DA221" i="1"/>
  <c r="CY221" i="1"/>
  <c r="CW221" i="1"/>
  <c r="CU221" i="1"/>
  <c r="CS221" i="1"/>
  <c r="CQ221" i="1"/>
  <c r="CO221" i="1"/>
  <c r="CM221" i="1"/>
  <c r="CK221" i="1"/>
  <c r="CI221" i="1"/>
  <c r="CG221" i="1"/>
  <c r="CE221" i="1"/>
  <c r="CC221" i="1"/>
  <c r="CA221" i="1"/>
  <c r="BY221" i="1"/>
  <c r="BW221" i="1"/>
  <c r="BU221" i="1"/>
  <c r="BS221" i="1"/>
  <c r="BQ221" i="1"/>
  <c r="BO221" i="1"/>
  <c r="BM221" i="1"/>
  <c r="BK221" i="1"/>
  <c r="BI221" i="1"/>
  <c r="BG221" i="1"/>
  <c r="BE221" i="1"/>
  <c r="BC221" i="1"/>
  <c r="BA221" i="1"/>
  <c r="AY221" i="1"/>
  <c r="AW221" i="1"/>
  <c r="AU221" i="1"/>
  <c r="AR221" i="1"/>
  <c r="AS221" i="1" s="1"/>
  <c r="AQ221" i="1"/>
  <c r="AO221" i="1"/>
  <c r="AM221" i="1"/>
  <c r="AK221" i="1"/>
  <c r="AI221" i="1"/>
  <c r="AG221" i="1"/>
  <c r="AE221" i="1"/>
  <c r="AC221" i="1"/>
  <c r="AA221" i="1"/>
  <c r="Y221" i="1"/>
  <c r="W221" i="1"/>
  <c r="U221" i="1"/>
  <c r="S221" i="1"/>
  <c r="Q221" i="1"/>
  <c r="O221" i="1"/>
  <c r="DM220" i="1"/>
  <c r="DK220" i="1"/>
  <c r="DI220" i="1"/>
  <c r="DG220" i="1"/>
  <c r="DE220" i="1"/>
  <c r="DC220" i="1"/>
  <c r="DA220" i="1"/>
  <c r="CY220" i="1"/>
  <c r="CW220" i="1"/>
  <c r="CU220" i="1"/>
  <c r="CS220" i="1"/>
  <c r="CQ220" i="1"/>
  <c r="CO220" i="1"/>
  <c r="CM220" i="1"/>
  <c r="CK220" i="1"/>
  <c r="CI220" i="1"/>
  <c r="CG220" i="1"/>
  <c r="CE220" i="1"/>
  <c r="CC220" i="1"/>
  <c r="CA220" i="1"/>
  <c r="BY220" i="1"/>
  <c r="BW220" i="1"/>
  <c r="BU220" i="1"/>
  <c r="BS220" i="1"/>
  <c r="BQ220" i="1"/>
  <c r="BO220" i="1"/>
  <c r="BM220" i="1"/>
  <c r="BK220" i="1"/>
  <c r="BI220" i="1"/>
  <c r="BG220" i="1"/>
  <c r="BE220" i="1"/>
  <c r="BC220" i="1"/>
  <c r="BA220" i="1"/>
  <c r="AY220" i="1"/>
  <c r="AW220" i="1"/>
  <c r="AU220" i="1"/>
  <c r="AR220" i="1"/>
  <c r="AS220" i="1" s="1"/>
  <c r="AQ220" i="1"/>
  <c r="AO220" i="1"/>
  <c r="AM220" i="1"/>
  <c r="AK220" i="1"/>
  <c r="AI220" i="1"/>
  <c r="AG220" i="1"/>
  <c r="AE220" i="1"/>
  <c r="AC220" i="1"/>
  <c r="AA220" i="1"/>
  <c r="Y220" i="1"/>
  <c r="W220" i="1"/>
  <c r="U220" i="1"/>
  <c r="S220" i="1"/>
  <c r="Q220" i="1"/>
  <c r="O220" i="1"/>
  <c r="DN219" i="1"/>
  <c r="DM219" i="1"/>
  <c r="DK219" i="1"/>
  <c r="DI219" i="1"/>
  <c r="DG219" i="1"/>
  <c r="DE219" i="1"/>
  <c r="DC219" i="1"/>
  <c r="DA219" i="1"/>
  <c r="CY219" i="1"/>
  <c r="CW219" i="1"/>
  <c r="CU219" i="1"/>
  <c r="CS219" i="1"/>
  <c r="CQ219" i="1"/>
  <c r="CO219" i="1"/>
  <c r="CM219" i="1"/>
  <c r="CK219" i="1"/>
  <c r="CI219" i="1"/>
  <c r="CG219" i="1"/>
  <c r="CE219" i="1"/>
  <c r="CC219" i="1"/>
  <c r="CA219" i="1"/>
  <c r="BY219" i="1"/>
  <c r="BW219" i="1"/>
  <c r="BU219" i="1"/>
  <c r="BS219" i="1"/>
  <c r="BQ219" i="1"/>
  <c r="BO219" i="1"/>
  <c r="BM219" i="1"/>
  <c r="BK219" i="1"/>
  <c r="BI219" i="1"/>
  <c r="BG219" i="1"/>
  <c r="BE219" i="1"/>
  <c r="BC219" i="1"/>
  <c r="BA219" i="1"/>
  <c r="AY219" i="1"/>
  <c r="AW219" i="1"/>
  <c r="AU219" i="1"/>
  <c r="AS219" i="1"/>
  <c r="AQ219" i="1"/>
  <c r="AO219" i="1"/>
  <c r="AM219" i="1"/>
  <c r="AK219" i="1"/>
  <c r="AI219" i="1"/>
  <c r="AG219" i="1"/>
  <c r="AE219" i="1"/>
  <c r="AC219" i="1"/>
  <c r="AA219" i="1"/>
  <c r="Y219" i="1"/>
  <c r="W219" i="1"/>
  <c r="U219" i="1"/>
  <c r="S219" i="1"/>
  <c r="Q219" i="1"/>
  <c r="O219" i="1"/>
  <c r="DN218" i="1"/>
  <c r="DM218" i="1"/>
  <c r="DK218" i="1"/>
  <c r="DI218" i="1"/>
  <c r="DG218" i="1"/>
  <c r="DE218" i="1"/>
  <c r="DC218" i="1"/>
  <c r="DA218" i="1"/>
  <c r="CY218" i="1"/>
  <c r="CW218" i="1"/>
  <c r="CU218" i="1"/>
  <c r="CS218" i="1"/>
  <c r="CQ218" i="1"/>
  <c r="CO218" i="1"/>
  <c r="CM218" i="1"/>
  <c r="CK218" i="1"/>
  <c r="CI218" i="1"/>
  <c r="CG218" i="1"/>
  <c r="CE218" i="1"/>
  <c r="CC218" i="1"/>
  <c r="CA218" i="1"/>
  <c r="BY218" i="1"/>
  <c r="BW218" i="1"/>
  <c r="BU218" i="1"/>
  <c r="BS218" i="1"/>
  <c r="BQ218" i="1"/>
  <c r="BO218" i="1"/>
  <c r="BM218" i="1"/>
  <c r="BK218" i="1"/>
  <c r="BI218" i="1"/>
  <c r="BG218" i="1"/>
  <c r="BE218" i="1"/>
  <c r="BC218" i="1"/>
  <c r="BA218" i="1"/>
  <c r="AY218" i="1"/>
  <c r="AW218" i="1"/>
  <c r="AU218" i="1"/>
  <c r="AS218" i="1"/>
  <c r="AQ218" i="1"/>
  <c r="AO218" i="1"/>
  <c r="AM218" i="1"/>
  <c r="AK218" i="1"/>
  <c r="AI218" i="1"/>
  <c r="AG218" i="1"/>
  <c r="AE218" i="1"/>
  <c r="AC218" i="1"/>
  <c r="AA218" i="1"/>
  <c r="Y218" i="1"/>
  <c r="W218" i="1"/>
  <c r="U218" i="1"/>
  <c r="S218" i="1"/>
  <c r="Q218" i="1"/>
  <c r="O218" i="1"/>
  <c r="DN217" i="1"/>
  <c r="DM217" i="1"/>
  <c r="DK217" i="1"/>
  <c r="DI217" i="1"/>
  <c r="DG217" i="1"/>
  <c r="DE217" i="1"/>
  <c r="DC217" i="1"/>
  <c r="DA217" i="1"/>
  <c r="CY217" i="1"/>
  <c r="CW217" i="1"/>
  <c r="CU217" i="1"/>
  <c r="CS217" i="1"/>
  <c r="CQ217" i="1"/>
  <c r="CO217" i="1"/>
  <c r="CM217" i="1"/>
  <c r="CK217" i="1"/>
  <c r="CI217" i="1"/>
  <c r="CG217" i="1"/>
  <c r="CE217" i="1"/>
  <c r="CC217" i="1"/>
  <c r="CA217" i="1"/>
  <c r="BY217" i="1"/>
  <c r="BW217" i="1"/>
  <c r="BU217" i="1"/>
  <c r="BS217" i="1"/>
  <c r="BQ217" i="1"/>
  <c r="BO217" i="1"/>
  <c r="BM217" i="1"/>
  <c r="BK217" i="1"/>
  <c r="BI217" i="1"/>
  <c r="BG217" i="1"/>
  <c r="BE217" i="1"/>
  <c r="BC217" i="1"/>
  <c r="BA217" i="1"/>
  <c r="AY217" i="1"/>
  <c r="AW217" i="1"/>
  <c r="AU217" i="1"/>
  <c r="AS217" i="1"/>
  <c r="AQ217" i="1"/>
  <c r="AO217" i="1"/>
  <c r="AM217" i="1"/>
  <c r="AK217" i="1"/>
  <c r="AI217" i="1"/>
  <c r="AG217" i="1"/>
  <c r="AE217" i="1"/>
  <c r="AC217" i="1"/>
  <c r="AA217" i="1"/>
  <c r="Y217" i="1"/>
  <c r="W217" i="1"/>
  <c r="U217" i="1"/>
  <c r="S217" i="1"/>
  <c r="Q217" i="1"/>
  <c r="O217" i="1"/>
  <c r="DL216" i="1"/>
  <c r="DH216" i="1"/>
  <c r="DF216" i="1"/>
  <c r="DD216" i="1"/>
  <c r="DB216" i="1"/>
  <c r="CZ216" i="1"/>
  <c r="CX216" i="1"/>
  <c r="CV216" i="1"/>
  <c r="CT216" i="1"/>
  <c r="CR216" i="1"/>
  <c r="CP216" i="1"/>
  <c r="CN216" i="1"/>
  <c r="CL216" i="1"/>
  <c r="CJ216" i="1"/>
  <c r="CH216" i="1"/>
  <c r="CF216" i="1"/>
  <c r="CE216" i="1"/>
  <c r="CD216" i="1"/>
  <c r="CB216" i="1"/>
  <c r="BZ216" i="1"/>
  <c r="BX216" i="1"/>
  <c r="BV216" i="1"/>
  <c r="BT216" i="1"/>
  <c r="BR216" i="1"/>
  <c r="BP216" i="1"/>
  <c r="BN216" i="1"/>
  <c r="BL216" i="1"/>
  <c r="BJ216" i="1"/>
  <c r="BH216" i="1"/>
  <c r="BF216" i="1"/>
  <c r="BD216" i="1"/>
  <c r="BB216" i="1"/>
  <c r="AZ216" i="1"/>
  <c r="AX216" i="1"/>
  <c r="AV216" i="1"/>
  <c r="AT216" i="1"/>
  <c r="AP216" i="1"/>
  <c r="AP391" i="1" s="1"/>
  <c r="AN216" i="1"/>
  <c r="AM216" i="1"/>
  <c r="AL216" i="1"/>
  <c r="AJ216" i="1"/>
  <c r="AH216" i="1"/>
  <c r="AF216" i="1"/>
  <c r="AD216" i="1"/>
  <c r="AB216" i="1"/>
  <c r="Z216" i="1"/>
  <c r="X216" i="1"/>
  <c r="V216" i="1"/>
  <c r="T216" i="1"/>
  <c r="R216" i="1"/>
  <c r="P216" i="1"/>
  <c r="N216" i="1"/>
  <c r="DN215" i="1"/>
  <c r="DM215" i="1"/>
  <c r="DK215" i="1"/>
  <c r="DI215" i="1"/>
  <c r="DG215" i="1"/>
  <c r="DE215" i="1"/>
  <c r="DC215" i="1"/>
  <c r="DA215" i="1"/>
  <c r="CY215" i="1"/>
  <c r="CW215" i="1"/>
  <c r="CU215" i="1"/>
  <c r="CS215" i="1"/>
  <c r="CQ215" i="1"/>
  <c r="CO215" i="1"/>
  <c r="CM215" i="1"/>
  <c r="CK215" i="1"/>
  <c r="CI215" i="1"/>
  <c r="CG215" i="1"/>
  <c r="CE215" i="1"/>
  <c r="CC215" i="1"/>
  <c r="CA215" i="1"/>
  <c r="BY215" i="1"/>
  <c r="BW215" i="1"/>
  <c r="BU215" i="1"/>
  <c r="BS215" i="1"/>
  <c r="BQ215" i="1"/>
  <c r="BO215" i="1"/>
  <c r="BM215" i="1"/>
  <c r="BK215" i="1"/>
  <c r="BI215" i="1"/>
  <c r="BG215" i="1"/>
  <c r="BE215" i="1"/>
  <c r="BC215" i="1"/>
  <c r="BA215" i="1"/>
  <c r="AY215" i="1"/>
  <c r="AW215" i="1"/>
  <c r="AU215" i="1"/>
  <c r="AS215" i="1"/>
  <c r="AQ215" i="1"/>
  <c r="AO215" i="1"/>
  <c r="AM215" i="1"/>
  <c r="AK215" i="1"/>
  <c r="AI215" i="1"/>
  <c r="AG215" i="1"/>
  <c r="AE215" i="1"/>
  <c r="AC215" i="1"/>
  <c r="AA215" i="1"/>
  <c r="Y215" i="1"/>
  <c r="W215" i="1"/>
  <c r="U215" i="1"/>
  <c r="S215" i="1"/>
  <c r="Q215" i="1"/>
  <c r="O215" i="1"/>
  <c r="DN214" i="1"/>
  <c r="DM214" i="1"/>
  <c r="DK214" i="1"/>
  <c r="DI214" i="1"/>
  <c r="DG214" i="1"/>
  <c r="DE214" i="1"/>
  <c r="DC214" i="1"/>
  <c r="DA214" i="1"/>
  <c r="CY214" i="1"/>
  <c r="CW214" i="1"/>
  <c r="CU214" i="1"/>
  <c r="CS214" i="1"/>
  <c r="CQ214" i="1"/>
  <c r="CO214" i="1"/>
  <c r="CM214" i="1"/>
  <c r="CK214" i="1"/>
  <c r="CI214" i="1"/>
  <c r="CG214" i="1"/>
  <c r="CE214" i="1"/>
  <c r="CC214" i="1"/>
  <c r="CA214" i="1"/>
  <c r="BY214" i="1"/>
  <c r="BW214" i="1"/>
  <c r="BU214" i="1"/>
  <c r="BS214" i="1"/>
  <c r="BQ214" i="1"/>
  <c r="BO214" i="1"/>
  <c r="BM214" i="1"/>
  <c r="BK214" i="1"/>
  <c r="BI214" i="1"/>
  <c r="BG214" i="1"/>
  <c r="BE214" i="1"/>
  <c r="BC214" i="1"/>
  <c r="BA214" i="1"/>
  <c r="AY214" i="1"/>
  <c r="AW214" i="1"/>
  <c r="AU214" i="1"/>
  <c r="AS214" i="1"/>
  <c r="AQ214" i="1"/>
  <c r="AO214" i="1"/>
  <c r="AM214" i="1"/>
  <c r="AK214" i="1"/>
  <c r="AI214" i="1"/>
  <c r="AG214" i="1"/>
  <c r="AE214" i="1"/>
  <c r="AC214" i="1"/>
  <c r="AA214" i="1"/>
  <c r="Y214" i="1"/>
  <c r="W214" i="1"/>
  <c r="U214" i="1"/>
  <c r="S214" i="1"/>
  <c r="Q214" i="1"/>
  <c r="O214" i="1"/>
  <c r="DN213" i="1"/>
  <c r="DM213" i="1"/>
  <c r="DK213" i="1"/>
  <c r="DI213" i="1"/>
  <c r="DG213" i="1"/>
  <c r="DE213" i="1"/>
  <c r="DC213" i="1"/>
  <c r="DA213" i="1"/>
  <c r="CY213" i="1"/>
  <c r="CW213" i="1"/>
  <c r="CU213" i="1"/>
  <c r="CS213" i="1"/>
  <c r="CQ213" i="1"/>
  <c r="CO213" i="1"/>
  <c r="CM213" i="1"/>
  <c r="CK213" i="1"/>
  <c r="CI213" i="1"/>
  <c r="CG213" i="1"/>
  <c r="CE213" i="1"/>
  <c r="CC213" i="1"/>
  <c r="CA213" i="1"/>
  <c r="BY213" i="1"/>
  <c r="BW213" i="1"/>
  <c r="BU213" i="1"/>
  <c r="BS213" i="1"/>
  <c r="BQ213" i="1"/>
  <c r="BO213" i="1"/>
  <c r="BM213" i="1"/>
  <c r="BK213" i="1"/>
  <c r="BI213" i="1"/>
  <c r="BG213" i="1"/>
  <c r="BE213" i="1"/>
  <c r="BC213" i="1"/>
  <c r="BA213" i="1"/>
  <c r="AY213" i="1"/>
  <c r="AY211" i="1" s="1"/>
  <c r="AW213" i="1"/>
  <c r="AU213" i="1"/>
  <c r="AS213" i="1"/>
  <c r="AQ213" i="1"/>
  <c r="AO213" i="1"/>
  <c r="AM213" i="1"/>
  <c r="AK213" i="1"/>
  <c r="AI213" i="1"/>
  <c r="AG213" i="1"/>
  <c r="AE213" i="1"/>
  <c r="AC213" i="1"/>
  <c r="AA213" i="1"/>
  <c r="Y213" i="1"/>
  <c r="W213" i="1"/>
  <c r="U213" i="1"/>
  <c r="S213" i="1"/>
  <c r="Q213" i="1"/>
  <c r="O213" i="1"/>
  <c r="DN212" i="1"/>
  <c r="DM212" i="1"/>
  <c r="DK212" i="1"/>
  <c r="DI212" i="1"/>
  <c r="DG212" i="1"/>
  <c r="DE212" i="1"/>
  <c r="DC212" i="1"/>
  <c r="DA212" i="1"/>
  <c r="CY212" i="1"/>
  <c r="CW212" i="1"/>
  <c r="CU212" i="1"/>
  <c r="CS212" i="1"/>
  <c r="CQ212" i="1"/>
  <c r="CO212" i="1"/>
  <c r="CM212" i="1"/>
  <c r="CK212" i="1"/>
  <c r="CI212" i="1"/>
  <c r="CG212" i="1"/>
  <c r="CE212" i="1"/>
  <c r="CC212" i="1"/>
  <c r="CA212" i="1"/>
  <c r="BY212" i="1"/>
  <c r="BW212" i="1"/>
  <c r="BU212" i="1"/>
  <c r="BS212" i="1"/>
  <c r="BQ212" i="1"/>
  <c r="BO212" i="1"/>
  <c r="BM212" i="1"/>
  <c r="BK212" i="1"/>
  <c r="BI212" i="1"/>
  <c r="BG212" i="1"/>
  <c r="BE212" i="1"/>
  <c r="BC212" i="1"/>
  <c r="BA212" i="1"/>
  <c r="AY212" i="1"/>
  <c r="AW212" i="1"/>
  <c r="AU212" i="1"/>
  <c r="AS212" i="1"/>
  <c r="AQ212" i="1"/>
  <c r="AO212" i="1"/>
  <c r="AM212" i="1"/>
  <c r="AK212" i="1"/>
  <c r="AI212" i="1"/>
  <c r="AG212" i="1"/>
  <c r="AE212" i="1"/>
  <c r="AC212" i="1"/>
  <c r="AA212" i="1"/>
  <c r="Y212" i="1"/>
  <c r="W212" i="1"/>
  <c r="U212" i="1"/>
  <c r="S212" i="1"/>
  <c r="Q212" i="1"/>
  <c r="O212" i="1"/>
  <c r="DL211" i="1"/>
  <c r="DH211" i="1"/>
  <c r="DF211" i="1"/>
  <c r="DD211" i="1"/>
  <c r="DB211" i="1"/>
  <c r="CZ211" i="1"/>
  <c r="CX211" i="1"/>
  <c r="CV211" i="1"/>
  <c r="CT211" i="1"/>
  <c r="CR211" i="1"/>
  <c r="CP211" i="1"/>
  <c r="CN211" i="1"/>
  <c r="CL211" i="1"/>
  <c r="CJ211" i="1"/>
  <c r="CH211" i="1"/>
  <c r="CF211" i="1"/>
  <c r="CD211" i="1"/>
  <c r="CB211" i="1"/>
  <c r="BZ211" i="1"/>
  <c r="BX211" i="1"/>
  <c r="BV211" i="1"/>
  <c r="BT211" i="1"/>
  <c r="BR211" i="1"/>
  <c r="BP211" i="1"/>
  <c r="BN211" i="1"/>
  <c r="BL211" i="1"/>
  <c r="BJ211" i="1"/>
  <c r="BH211" i="1"/>
  <c r="BF211" i="1"/>
  <c r="BD211" i="1"/>
  <c r="BB211" i="1"/>
  <c r="AZ211" i="1"/>
  <c r="AX211" i="1"/>
  <c r="AV211" i="1"/>
  <c r="AT211" i="1"/>
  <c r="AR211" i="1"/>
  <c r="AN211" i="1"/>
  <c r="AM211" i="1"/>
  <c r="AL211" i="1"/>
  <c r="AJ211" i="1"/>
  <c r="AH211" i="1"/>
  <c r="AF211" i="1"/>
  <c r="AD211" i="1"/>
  <c r="AB211" i="1"/>
  <c r="Z211" i="1"/>
  <c r="X211" i="1"/>
  <c r="V211" i="1"/>
  <c r="T211" i="1"/>
  <c r="R211" i="1"/>
  <c r="P211" i="1"/>
  <c r="N211" i="1"/>
  <c r="DN210" i="1"/>
  <c r="DM210" i="1"/>
  <c r="DK210" i="1"/>
  <c r="DI210" i="1"/>
  <c r="DG210" i="1"/>
  <c r="DE210" i="1"/>
  <c r="DC210" i="1"/>
  <c r="DA210" i="1"/>
  <c r="CY210" i="1"/>
  <c r="CW210" i="1"/>
  <c r="CU210" i="1"/>
  <c r="CS210" i="1"/>
  <c r="CQ210" i="1"/>
  <c r="CO210" i="1"/>
  <c r="CM210" i="1"/>
  <c r="CK210" i="1"/>
  <c r="CI210" i="1"/>
  <c r="CG210" i="1"/>
  <c r="CE210" i="1"/>
  <c r="CC210" i="1"/>
  <c r="CA210" i="1"/>
  <c r="BY210" i="1"/>
  <c r="BW210" i="1"/>
  <c r="BU210" i="1"/>
  <c r="BS210" i="1"/>
  <c r="BQ210" i="1"/>
  <c r="BO210" i="1"/>
  <c r="BM210" i="1"/>
  <c r="BK210" i="1"/>
  <c r="BI210" i="1"/>
  <c r="BG210" i="1"/>
  <c r="BE210" i="1"/>
  <c r="BC210" i="1"/>
  <c r="BA210" i="1"/>
  <c r="AY210" i="1"/>
  <c r="AW210" i="1"/>
  <c r="AU210" i="1"/>
  <c r="AS210" i="1"/>
  <c r="AQ210" i="1"/>
  <c r="AO210" i="1"/>
  <c r="AM210" i="1"/>
  <c r="AK210" i="1"/>
  <c r="AI210" i="1"/>
  <c r="AG210" i="1"/>
  <c r="AE210" i="1"/>
  <c r="AC210" i="1"/>
  <c r="AA210" i="1"/>
  <c r="Y210" i="1"/>
  <c r="W210" i="1"/>
  <c r="U210" i="1"/>
  <c r="S210" i="1"/>
  <c r="Q210" i="1"/>
  <c r="O210" i="1"/>
  <c r="DM209" i="1"/>
  <c r="DK209" i="1"/>
  <c r="DI209" i="1"/>
  <c r="DG209" i="1"/>
  <c r="DE209" i="1"/>
  <c r="DC209" i="1"/>
  <c r="DA209" i="1"/>
  <c r="CX209" i="1"/>
  <c r="CW209" i="1"/>
  <c r="CU209" i="1"/>
  <c r="CS209" i="1"/>
  <c r="CQ209" i="1"/>
  <c r="CO209" i="1"/>
  <c r="CM209" i="1"/>
  <c r="CK209" i="1"/>
  <c r="CI209" i="1"/>
  <c r="CG209" i="1"/>
  <c r="CE209" i="1"/>
  <c r="CC209" i="1"/>
  <c r="CA209" i="1"/>
  <c r="BY209" i="1"/>
  <c r="BW209" i="1"/>
  <c r="BU209" i="1"/>
  <c r="BS209" i="1"/>
  <c r="BQ209" i="1"/>
  <c r="BO209" i="1"/>
  <c r="BM209" i="1"/>
  <c r="BK209" i="1"/>
  <c r="BI209" i="1"/>
  <c r="BG209" i="1"/>
  <c r="BE209" i="1"/>
  <c r="BC209" i="1"/>
  <c r="BA209" i="1"/>
  <c r="AY209" i="1"/>
  <c r="AW209" i="1"/>
  <c r="AU209" i="1"/>
  <c r="AS209" i="1"/>
  <c r="AQ209" i="1"/>
  <c r="AO209" i="1"/>
  <c r="AM209" i="1"/>
  <c r="AK209" i="1"/>
  <c r="AI209" i="1"/>
  <c r="AG209" i="1"/>
  <c r="AE209" i="1"/>
  <c r="AC209" i="1"/>
  <c r="AA209" i="1"/>
  <c r="Y209" i="1"/>
  <c r="W209" i="1"/>
  <c r="U209" i="1"/>
  <c r="S209" i="1"/>
  <c r="Q209" i="1"/>
  <c r="O209" i="1"/>
  <c r="DN208" i="1"/>
  <c r="DM208" i="1"/>
  <c r="DK208" i="1"/>
  <c r="DI208" i="1"/>
  <c r="DG208" i="1"/>
  <c r="DE208" i="1"/>
  <c r="DC208" i="1"/>
  <c r="DA208" i="1"/>
  <c r="CY208" i="1"/>
  <c r="CW208" i="1"/>
  <c r="CU208" i="1"/>
  <c r="CS208" i="1"/>
  <c r="CQ208" i="1"/>
  <c r="CO208" i="1"/>
  <c r="CM208" i="1"/>
  <c r="CK208" i="1"/>
  <c r="CI208" i="1"/>
  <c r="CG208" i="1"/>
  <c r="CE208" i="1"/>
  <c r="CC208" i="1"/>
  <c r="CA208" i="1"/>
  <c r="BY208" i="1"/>
  <c r="BW208" i="1"/>
  <c r="BU208" i="1"/>
  <c r="BS208" i="1"/>
  <c r="BQ208" i="1"/>
  <c r="BO208" i="1"/>
  <c r="BM208" i="1"/>
  <c r="BK208" i="1"/>
  <c r="BI208" i="1"/>
  <c r="BG208" i="1"/>
  <c r="BE208" i="1"/>
  <c r="BC208" i="1"/>
  <c r="BA208" i="1"/>
  <c r="AY208" i="1"/>
  <c r="AW208" i="1"/>
  <c r="AU208" i="1"/>
  <c r="AS208" i="1"/>
  <c r="AQ208" i="1"/>
  <c r="AO208" i="1"/>
  <c r="AM208" i="1"/>
  <c r="AK208" i="1"/>
  <c r="AI208" i="1"/>
  <c r="AG208" i="1"/>
  <c r="AE208" i="1"/>
  <c r="AC208" i="1"/>
  <c r="AA208" i="1"/>
  <c r="Y208" i="1"/>
  <c r="W208" i="1"/>
  <c r="U208" i="1"/>
  <c r="S208" i="1"/>
  <c r="Q208" i="1"/>
  <c r="O208" i="1"/>
  <c r="DM207" i="1"/>
  <c r="DK207" i="1"/>
  <c r="DI207" i="1"/>
  <c r="DG207" i="1"/>
  <c r="DE207" i="1"/>
  <c r="DC207" i="1"/>
  <c r="DA207" i="1"/>
  <c r="CY207" i="1"/>
  <c r="CW207" i="1"/>
  <c r="CU207" i="1"/>
  <c r="CS207" i="1"/>
  <c r="CQ207" i="1"/>
  <c r="CO207" i="1"/>
  <c r="CM207" i="1"/>
  <c r="CK207" i="1"/>
  <c r="CI207" i="1"/>
  <c r="CG207" i="1"/>
  <c r="CE207" i="1"/>
  <c r="CC207" i="1"/>
  <c r="CA207" i="1"/>
  <c r="BY207" i="1"/>
  <c r="BW207" i="1"/>
  <c r="BU207" i="1"/>
  <c r="BS207" i="1"/>
  <c r="BQ207" i="1"/>
  <c r="BO207" i="1"/>
  <c r="BM207" i="1"/>
  <c r="BK207" i="1"/>
  <c r="BI207" i="1"/>
  <c r="BG207" i="1"/>
  <c r="BE207" i="1"/>
  <c r="BC207" i="1"/>
  <c r="BA207" i="1"/>
  <c r="AY207" i="1"/>
  <c r="AW207" i="1"/>
  <c r="AU207" i="1"/>
  <c r="AS207" i="1"/>
  <c r="AQ207" i="1"/>
  <c r="AO207" i="1"/>
  <c r="AM207" i="1"/>
  <c r="AK207" i="1"/>
  <c r="AI207" i="1"/>
  <c r="AG207" i="1"/>
  <c r="AE207" i="1"/>
  <c r="AB207" i="1"/>
  <c r="AC207" i="1" s="1"/>
  <c r="AA207" i="1"/>
  <c r="Y207" i="1"/>
  <c r="W207" i="1"/>
  <c r="U207" i="1"/>
  <c r="S207" i="1"/>
  <c r="Q207" i="1"/>
  <c r="O207" i="1"/>
  <c r="DN206" i="1"/>
  <c r="DM206" i="1"/>
  <c r="DK206" i="1"/>
  <c r="DI206" i="1"/>
  <c r="DG206" i="1"/>
  <c r="DE206" i="1"/>
  <c r="DC206" i="1"/>
  <c r="DA206" i="1"/>
  <c r="CY206" i="1"/>
  <c r="CW206" i="1"/>
  <c r="CU206" i="1"/>
  <c r="CS206" i="1"/>
  <c r="CQ206" i="1"/>
  <c r="CO206" i="1"/>
  <c r="CM206" i="1"/>
  <c r="CK206" i="1"/>
  <c r="CI206" i="1"/>
  <c r="CG206" i="1"/>
  <c r="CE206" i="1"/>
  <c r="CC206" i="1"/>
  <c r="CA206" i="1"/>
  <c r="BY206" i="1"/>
  <c r="BW206" i="1"/>
  <c r="BU206" i="1"/>
  <c r="BS206" i="1"/>
  <c r="BQ206" i="1"/>
  <c r="BO206" i="1"/>
  <c r="BM206" i="1"/>
  <c r="BK206" i="1"/>
  <c r="BI206" i="1"/>
  <c r="BG206" i="1"/>
  <c r="BE206" i="1"/>
  <c r="BC206" i="1"/>
  <c r="BA206" i="1"/>
  <c r="AY206" i="1"/>
  <c r="AW206" i="1"/>
  <c r="AU206" i="1"/>
  <c r="AS206" i="1"/>
  <c r="AQ206" i="1"/>
  <c r="AO206" i="1"/>
  <c r="AM206" i="1"/>
  <c r="AK206" i="1"/>
  <c r="AI206" i="1"/>
  <c r="AG206" i="1"/>
  <c r="AE206" i="1"/>
  <c r="AC206" i="1"/>
  <c r="AA206" i="1"/>
  <c r="Y206" i="1"/>
  <c r="W206" i="1"/>
  <c r="U206" i="1"/>
  <c r="S206" i="1"/>
  <c r="Q206" i="1"/>
  <c r="O206" i="1"/>
  <c r="DN205" i="1"/>
  <c r="DM205" i="1"/>
  <c r="DK205" i="1"/>
  <c r="DI205" i="1"/>
  <c r="DG205" i="1"/>
  <c r="DE205" i="1"/>
  <c r="DC205" i="1"/>
  <c r="DA205" i="1"/>
  <c r="CY205" i="1"/>
  <c r="CW205" i="1"/>
  <c r="CU205" i="1"/>
  <c r="CS205" i="1"/>
  <c r="CQ205" i="1"/>
  <c r="CO205" i="1"/>
  <c r="CM205" i="1"/>
  <c r="CK205" i="1"/>
  <c r="CI205" i="1"/>
  <c r="CG205" i="1"/>
  <c r="CE205" i="1"/>
  <c r="CC205" i="1"/>
  <c r="CA205" i="1"/>
  <c r="BY205" i="1"/>
  <c r="BW205" i="1"/>
  <c r="BU205" i="1"/>
  <c r="BS205" i="1"/>
  <c r="BQ205" i="1"/>
  <c r="BO205" i="1"/>
  <c r="BM205" i="1"/>
  <c r="BK205" i="1"/>
  <c r="BI205" i="1"/>
  <c r="BG205" i="1"/>
  <c r="BE205" i="1"/>
  <c r="BC205" i="1"/>
  <c r="BA205" i="1"/>
  <c r="AY205" i="1"/>
  <c r="AW205" i="1"/>
  <c r="AU205" i="1"/>
  <c r="AS205" i="1"/>
  <c r="AQ205" i="1"/>
  <c r="AO205" i="1"/>
  <c r="AM205" i="1"/>
  <c r="AK205" i="1"/>
  <c r="AI205" i="1"/>
  <c r="AG205" i="1"/>
  <c r="AE205" i="1"/>
  <c r="AC205" i="1"/>
  <c r="AA205" i="1"/>
  <c r="Y205" i="1"/>
  <c r="W205" i="1"/>
  <c r="U205" i="1"/>
  <c r="S205" i="1"/>
  <c r="Q205" i="1"/>
  <c r="O205" i="1"/>
  <c r="DN204" i="1"/>
  <c r="DM204" i="1"/>
  <c r="DK204" i="1"/>
  <c r="DI204" i="1"/>
  <c r="DG204" i="1"/>
  <c r="DE204" i="1"/>
  <c r="DC204" i="1"/>
  <c r="DA204" i="1"/>
  <c r="CY204" i="1"/>
  <c r="CW204" i="1"/>
  <c r="CU204" i="1"/>
  <c r="CS204" i="1"/>
  <c r="CQ204" i="1"/>
  <c r="CO204" i="1"/>
  <c r="CM204" i="1"/>
  <c r="CK204" i="1"/>
  <c r="CI204" i="1"/>
  <c r="CG204" i="1"/>
  <c r="CE204" i="1"/>
  <c r="CC204" i="1"/>
  <c r="CA204" i="1"/>
  <c r="BY204" i="1"/>
  <c r="BW204" i="1"/>
  <c r="BU204" i="1"/>
  <c r="BS204" i="1"/>
  <c r="BQ204" i="1"/>
  <c r="BO204" i="1"/>
  <c r="BM204" i="1"/>
  <c r="BK204" i="1"/>
  <c r="BI204" i="1"/>
  <c r="BG204" i="1"/>
  <c r="BE204" i="1"/>
  <c r="BC204" i="1"/>
  <c r="BA204" i="1"/>
  <c r="AY204" i="1"/>
  <c r="AW204" i="1"/>
  <c r="AU204" i="1"/>
  <c r="AS204" i="1"/>
  <c r="AQ204" i="1"/>
  <c r="AO204" i="1"/>
  <c r="AM204" i="1"/>
  <c r="AK204" i="1"/>
  <c r="AI204" i="1"/>
  <c r="AG204" i="1"/>
  <c r="AE204" i="1"/>
  <c r="AC204" i="1"/>
  <c r="AA204" i="1"/>
  <c r="Y204" i="1"/>
  <c r="W204" i="1"/>
  <c r="U204" i="1"/>
  <c r="S204" i="1"/>
  <c r="Q204" i="1"/>
  <c r="O204" i="1"/>
  <c r="DN203" i="1"/>
  <c r="DM203" i="1"/>
  <c r="DK203" i="1"/>
  <c r="DI203" i="1"/>
  <c r="DG203" i="1"/>
  <c r="DE203" i="1"/>
  <c r="DC203" i="1"/>
  <c r="DA203" i="1"/>
  <c r="CY203" i="1"/>
  <c r="CW203" i="1"/>
  <c r="CU203" i="1"/>
  <c r="CS203" i="1"/>
  <c r="CQ203" i="1"/>
  <c r="CO203" i="1"/>
  <c r="CM203" i="1"/>
  <c r="CK203" i="1"/>
  <c r="CI203" i="1"/>
  <c r="CG203" i="1"/>
  <c r="CE203" i="1"/>
  <c r="CC203" i="1"/>
  <c r="CA203" i="1"/>
  <c r="BY203" i="1"/>
  <c r="BW203" i="1"/>
  <c r="BU203" i="1"/>
  <c r="BS203" i="1"/>
  <c r="BQ203" i="1"/>
  <c r="BO203" i="1"/>
  <c r="BM203" i="1"/>
  <c r="BK203" i="1"/>
  <c r="BI203" i="1"/>
  <c r="BG203" i="1"/>
  <c r="BE203" i="1"/>
  <c r="BC203" i="1"/>
  <c r="BA203" i="1"/>
  <c r="AY203" i="1"/>
  <c r="AW203" i="1"/>
  <c r="AU203" i="1"/>
  <c r="AS203" i="1"/>
  <c r="AQ203" i="1"/>
  <c r="AO203" i="1"/>
  <c r="AM203" i="1"/>
  <c r="AK203" i="1"/>
  <c r="AI203" i="1"/>
  <c r="AG203" i="1"/>
  <c r="AE203" i="1"/>
  <c r="AC203" i="1"/>
  <c r="AA203" i="1"/>
  <c r="Y203" i="1"/>
  <c r="W203" i="1"/>
  <c r="U203" i="1"/>
  <c r="S203" i="1"/>
  <c r="Q203" i="1"/>
  <c r="O203" i="1"/>
  <c r="DL202" i="1"/>
  <c r="DH202" i="1"/>
  <c r="DF202" i="1"/>
  <c r="DD202" i="1"/>
  <c r="DB202" i="1"/>
  <c r="CZ202" i="1"/>
  <c r="CV202" i="1"/>
  <c r="CT202" i="1"/>
  <c r="CR202" i="1"/>
  <c r="CP202" i="1"/>
  <c r="CN202" i="1"/>
  <c r="CL202" i="1"/>
  <c r="CJ202" i="1"/>
  <c r="CH202" i="1"/>
  <c r="CF202" i="1"/>
  <c r="CD202" i="1"/>
  <c r="CB202" i="1"/>
  <c r="BZ202" i="1"/>
  <c r="BX202" i="1"/>
  <c r="BV202" i="1"/>
  <c r="BT202" i="1"/>
  <c r="BR202" i="1"/>
  <c r="BP202" i="1"/>
  <c r="BN202" i="1"/>
  <c r="BL202" i="1"/>
  <c r="BJ202" i="1"/>
  <c r="BH202" i="1"/>
  <c r="BF202" i="1"/>
  <c r="BD202" i="1"/>
  <c r="BB202" i="1"/>
  <c r="AZ202" i="1"/>
  <c r="AX202" i="1"/>
  <c r="AV202" i="1"/>
  <c r="AT202" i="1"/>
  <c r="AR202" i="1"/>
  <c r="AN202" i="1"/>
  <c r="AL202" i="1"/>
  <c r="AJ202" i="1"/>
  <c r="AH202" i="1"/>
  <c r="AF202" i="1"/>
  <c r="AD202" i="1"/>
  <c r="Z202" i="1"/>
  <c r="X202" i="1"/>
  <c r="V202" i="1"/>
  <c r="T202" i="1"/>
  <c r="R202" i="1"/>
  <c r="P202" i="1"/>
  <c r="N202" i="1"/>
  <c r="DN201" i="1"/>
  <c r="DM201" i="1"/>
  <c r="DK201" i="1"/>
  <c r="DI201" i="1"/>
  <c r="DG201" i="1"/>
  <c r="DE201" i="1"/>
  <c r="DC201" i="1"/>
  <c r="DA201" i="1"/>
  <c r="CY201" i="1"/>
  <c r="CW201" i="1"/>
  <c r="CU201" i="1"/>
  <c r="CS201" i="1"/>
  <c r="CQ201" i="1"/>
  <c r="CO201" i="1"/>
  <c r="CM201" i="1"/>
  <c r="CK201" i="1"/>
  <c r="CI201" i="1"/>
  <c r="CG201" i="1"/>
  <c r="CE201" i="1"/>
  <c r="CC201" i="1"/>
  <c r="CA201" i="1"/>
  <c r="BY201" i="1"/>
  <c r="BW201" i="1"/>
  <c r="BU201" i="1"/>
  <c r="BS201" i="1"/>
  <c r="BQ201" i="1"/>
  <c r="BO201" i="1"/>
  <c r="BM201" i="1"/>
  <c r="BK201" i="1"/>
  <c r="BI201" i="1"/>
  <c r="BG201" i="1"/>
  <c r="BE201" i="1"/>
  <c r="BC201" i="1"/>
  <c r="BA201" i="1"/>
  <c r="AY201" i="1"/>
  <c r="AW201" i="1"/>
  <c r="AU201" i="1"/>
  <c r="AS201" i="1"/>
  <c r="AQ201" i="1"/>
  <c r="AO201" i="1"/>
  <c r="AM201" i="1"/>
  <c r="AK201" i="1"/>
  <c r="AI201" i="1"/>
  <c r="AG201" i="1"/>
  <c r="AE201" i="1"/>
  <c r="AC201" i="1"/>
  <c r="AA201" i="1"/>
  <c r="Y201" i="1"/>
  <c r="W201" i="1"/>
  <c r="U201" i="1"/>
  <c r="S201" i="1"/>
  <c r="Q201" i="1"/>
  <c r="O201" i="1"/>
  <c r="DN200" i="1"/>
  <c r="DM200" i="1"/>
  <c r="DK200" i="1"/>
  <c r="DI200" i="1"/>
  <c r="DG200" i="1"/>
  <c r="DE200" i="1"/>
  <c r="DC200" i="1"/>
  <c r="DA200" i="1"/>
  <c r="CY200" i="1"/>
  <c r="CW200" i="1"/>
  <c r="CU200" i="1"/>
  <c r="CS200" i="1"/>
  <c r="CQ200" i="1"/>
  <c r="CO200" i="1"/>
  <c r="CM200" i="1"/>
  <c r="CK200" i="1"/>
  <c r="CI200" i="1"/>
  <c r="CG200" i="1"/>
  <c r="CE200" i="1"/>
  <c r="CC200" i="1"/>
  <c r="CA200" i="1"/>
  <c r="BY200" i="1"/>
  <c r="BW200" i="1"/>
  <c r="BU200" i="1"/>
  <c r="BS200" i="1"/>
  <c r="BQ200" i="1"/>
  <c r="BO200" i="1"/>
  <c r="BM200" i="1"/>
  <c r="BK200" i="1"/>
  <c r="BI200" i="1"/>
  <c r="BG200" i="1"/>
  <c r="BE200" i="1"/>
  <c r="BC200" i="1"/>
  <c r="BA200" i="1"/>
  <c r="AY200" i="1"/>
  <c r="AW200" i="1"/>
  <c r="AU200" i="1"/>
  <c r="AS200" i="1"/>
  <c r="AQ200" i="1"/>
  <c r="AO200" i="1"/>
  <c r="AM200" i="1"/>
  <c r="AK200" i="1"/>
  <c r="AI200" i="1"/>
  <c r="AG200" i="1"/>
  <c r="AE200" i="1"/>
  <c r="AC200" i="1"/>
  <c r="AA200" i="1"/>
  <c r="Y200" i="1"/>
  <c r="W200" i="1"/>
  <c r="U200" i="1"/>
  <c r="S200" i="1"/>
  <c r="Q200" i="1"/>
  <c r="O200" i="1"/>
  <c r="DN199" i="1"/>
  <c r="DM199" i="1"/>
  <c r="DK199" i="1"/>
  <c r="DI199" i="1"/>
  <c r="DG199" i="1"/>
  <c r="DE199" i="1"/>
  <c r="DC199" i="1"/>
  <c r="DA199" i="1"/>
  <c r="CY199" i="1"/>
  <c r="CW199" i="1"/>
  <c r="CU199" i="1"/>
  <c r="CS199" i="1"/>
  <c r="CQ199" i="1"/>
  <c r="CO199" i="1"/>
  <c r="CM199" i="1"/>
  <c r="CK199" i="1"/>
  <c r="CI199" i="1"/>
  <c r="CG199" i="1"/>
  <c r="CE199" i="1"/>
  <c r="CC199" i="1"/>
  <c r="CA199" i="1"/>
  <c r="BY199" i="1"/>
  <c r="BW199" i="1"/>
  <c r="BU199" i="1"/>
  <c r="BS199" i="1"/>
  <c r="BQ199" i="1"/>
  <c r="BO199" i="1"/>
  <c r="BM199" i="1"/>
  <c r="BK199" i="1"/>
  <c r="BI199" i="1"/>
  <c r="BG199" i="1"/>
  <c r="BE199" i="1"/>
  <c r="BC199" i="1"/>
  <c r="BA199" i="1"/>
  <c r="AY199" i="1"/>
  <c r="AW199" i="1"/>
  <c r="AU199" i="1"/>
  <c r="AS199" i="1"/>
  <c r="AQ199" i="1"/>
  <c r="AO199" i="1"/>
  <c r="AM199" i="1"/>
  <c r="AK199" i="1"/>
  <c r="AI199" i="1"/>
  <c r="AG199" i="1"/>
  <c r="AE199" i="1"/>
  <c r="AC199" i="1"/>
  <c r="AA199" i="1"/>
  <c r="Y199" i="1"/>
  <c r="W199" i="1"/>
  <c r="U199" i="1"/>
  <c r="S199" i="1"/>
  <c r="Q199" i="1"/>
  <c r="O199" i="1"/>
  <c r="DN198" i="1"/>
  <c r="DM198" i="1"/>
  <c r="DK198" i="1"/>
  <c r="DI198" i="1"/>
  <c r="DG198" i="1"/>
  <c r="DE198" i="1"/>
  <c r="DC198" i="1"/>
  <c r="DA198" i="1"/>
  <c r="CY198" i="1"/>
  <c r="CW198" i="1"/>
  <c r="CU198" i="1"/>
  <c r="CS198" i="1"/>
  <c r="CQ198" i="1"/>
  <c r="CO198" i="1"/>
  <c r="CM198" i="1"/>
  <c r="CK198" i="1"/>
  <c r="CI198" i="1"/>
  <c r="CG198" i="1"/>
  <c r="CE198" i="1"/>
  <c r="CC198" i="1"/>
  <c r="CA198" i="1"/>
  <c r="BY198" i="1"/>
  <c r="BW198" i="1"/>
  <c r="BU198" i="1"/>
  <c r="BS198" i="1"/>
  <c r="BQ198" i="1"/>
  <c r="BO198" i="1"/>
  <c r="BM198" i="1"/>
  <c r="BK198" i="1"/>
  <c r="BI198" i="1"/>
  <c r="BG198" i="1"/>
  <c r="BE198" i="1"/>
  <c r="BC198" i="1"/>
  <c r="BA198" i="1"/>
  <c r="AY198" i="1"/>
  <c r="AW198" i="1"/>
  <c r="AU198" i="1"/>
  <c r="AS198" i="1"/>
  <c r="AQ198" i="1"/>
  <c r="AO198" i="1"/>
  <c r="AM198" i="1"/>
  <c r="AK198" i="1"/>
  <c r="AI198" i="1"/>
  <c r="AG198" i="1"/>
  <c r="AE198" i="1"/>
  <c r="AC198" i="1"/>
  <c r="AA198" i="1"/>
  <c r="Y198" i="1"/>
  <c r="W198" i="1"/>
  <c r="U198" i="1"/>
  <c r="S198" i="1"/>
  <c r="Q198" i="1"/>
  <c r="O198" i="1"/>
  <c r="DM197" i="1"/>
  <c r="DK197" i="1"/>
  <c r="DI197" i="1"/>
  <c r="DG197" i="1"/>
  <c r="DE197" i="1"/>
  <c r="DC197" i="1"/>
  <c r="DA197" i="1"/>
  <c r="CY197" i="1"/>
  <c r="CW197" i="1"/>
  <c r="CU197" i="1"/>
  <c r="CS197" i="1"/>
  <c r="CQ197" i="1"/>
  <c r="CO197" i="1"/>
  <c r="CM197" i="1"/>
  <c r="CK197" i="1"/>
  <c r="CI197" i="1"/>
  <c r="CG197" i="1"/>
  <c r="CE197" i="1"/>
  <c r="CC197" i="1"/>
  <c r="CA197" i="1"/>
  <c r="BY197" i="1"/>
  <c r="BW197" i="1"/>
  <c r="BU197" i="1"/>
  <c r="BS197" i="1"/>
  <c r="BQ197" i="1"/>
  <c r="BN197" i="1"/>
  <c r="BO197" i="1" s="1"/>
  <c r="BM197" i="1"/>
  <c r="BK197" i="1"/>
  <c r="BI197" i="1"/>
  <c r="BG197" i="1"/>
  <c r="BE197" i="1"/>
  <c r="BC197" i="1"/>
  <c r="BA197" i="1"/>
  <c r="AY197" i="1"/>
  <c r="AW197" i="1"/>
  <c r="AU197" i="1"/>
  <c r="AS197" i="1"/>
  <c r="AQ197" i="1"/>
  <c r="AO197" i="1"/>
  <c r="AM197" i="1"/>
  <c r="AK197" i="1"/>
  <c r="AI197" i="1"/>
  <c r="AG197" i="1"/>
  <c r="AE197" i="1"/>
  <c r="AC197" i="1"/>
  <c r="AA197" i="1"/>
  <c r="Y197" i="1"/>
  <c r="W197" i="1"/>
  <c r="U197" i="1"/>
  <c r="S197" i="1"/>
  <c r="Q197" i="1"/>
  <c r="O197" i="1"/>
  <c r="DN196" i="1"/>
  <c r="DM196" i="1"/>
  <c r="DK196" i="1"/>
  <c r="DI196" i="1"/>
  <c r="DG196" i="1"/>
  <c r="DE196" i="1"/>
  <c r="DC196" i="1"/>
  <c r="DA196" i="1"/>
  <c r="CY196" i="1"/>
  <c r="CW196" i="1"/>
  <c r="CU196" i="1"/>
  <c r="CS196" i="1"/>
  <c r="CQ196" i="1"/>
  <c r="CO196" i="1"/>
  <c r="CM196" i="1"/>
  <c r="CK196" i="1"/>
  <c r="CI196" i="1"/>
  <c r="CG196" i="1"/>
  <c r="CE196" i="1"/>
  <c r="CC196" i="1"/>
  <c r="CA196" i="1"/>
  <c r="BY196" i="1"/>
  <c r="BW196" i="1"/>
  <c r="BU196" i="1"/>
  <c r="BS196" i="1"/>
  <c r="BQ196" i="1"/>
  <c r="BO196" i="1"/>
  <c r="BM196" i="1"/>
  <c r="BK196" i="1"/>
  <c r="BI196" i="1"/>
  <c r="BG196" i="1"/>
  <c r="BE196" i="1"/>
  <c r="BC196" i="1"/>
  <c r="BA196" i="1"/>
  <c r="AY196" i="1"/>
  <c r="AW196" i="1"/>
  <c r="AU196" i="1"/>
  <c r="AS196" i="1"/>
  <c r="AQ196" i="1"/>
  <c r="AO196" i="1"/>
  <c r="AM196" i="1"/>
  <c r="AK196" i="1"/>
  <c r="AI196" i="1"/>
  <c r="AG196" i="1"/>
  <c r="AE196" i="1"/>
  <c r="AC196" i="1"/>
  <c r="AA196" i="1"/>
  <c r="Y196" i="1"/>
  <c r="W196" i="1"/>
  <c r="U196" i="1"/>
  <c r="S196" i="1"/>
  <c r="Q196" i="1"/>
  <c r="O196" i="1"/>
  <c r="DM195" i="1"/>
  <c r="DK195" i="1"/>
  <c r="DI195" i="1"/>
  <c r="DG195" i="1"/>
  <c r="DE195" i="1"/>
  <c r="DC195" i="1"/>
  <c r="DA195" i="1"/>
  <c r="CY195" i="1"/>
  <c r="CW195" i="1"/>
  <c r="CU195" i="1"/>
  <c r="CS195" i="1"/>
  <c r="CQ195" i="1"/>
  <c r="CO195" i="1"/>
  <c r="CM195" i="1"/>
  <c r="CK195" i="1"/>
  <c r="CI195" i="1"/>
  <c r="CG195" i="1"/>
  <c r="CE195" i="1"/>
  <c r="CC195" i="1"/>
  <c r="CA195" i="1"/>
  <c r="BY195" i="1"/>
  <c r="BW195" i="1"/>
  <c r="BU195" i="1"/>
  <c r="BS195" i="1"/>
  <c r="BQ195" i="1"/>
  <c r="BN195" i="1"/>
  <c r="DN195" i="1" s="1"/>
  <c r="BM195" i="1"/>
  <c r="BK195" i="1"/>
  <c r="BI195" i="1"/>
  <c r="BG195" i="1"/>
  <c r="BE195" i="1"/>
  <c r="BC195" i="1"/>
  <c r="BA195" i="1"/>
  <c r="AY195" i="1"/>
  <c r="AW195" i="1"/>
  <c r="AU195" i="1"/>
  <c r="AS195" i="1"/>
  <c r="AQ195" i="1"/>
  <c r="AO195" i="1"/>
  <c r="AM195" i="1"/>
  <c r="AK195" i="1"/>
  <c r="AI195" i="1"/>
  <c r="AG195" i="1"/>
  <c r="AE195" i="1"/>
  <c r="AC195" i="1"/>
  <c r="AA195" i="1"/>
  <c r="Y195" i="1"/>
  <c r="W195" i="1"/>
  <c r="U195" i="1"/>
  <c r="S195" i="1"/>
  <c r="Q195" i="1"/>
  <c r="O195" i="1"/>
  <c r="DN194" i="1"/>
  <c r="DM194" i="1"/>
  <c r="DK194" i="1"/>
  <c r="DI194" i="1"/>
  <c r="DG194" i="1"/>
  <c r="DE194" i="1"/>
  <c r="DC194" i="1"/>
  <c r="DA194" i="1"/>
  <c r="CY194" i="1"/>
  <c r="CW194" i="1"/>
  <c r="CU194" i="1"/>
  <c r="CS194" i="1"/>
  <c r="CQ194" i="1"/>
  <c r="CO194" i="1"/>
  <c r="CM194" i="1"/>
  <c r="CK194" i="1"/>
  <c r="CI194" i="1"/>
  <c r="CG194" i="1"/>
  <c r="CE194" i="1"/>
  <c r="CC194" i="1"/>
  <c r="CA194" i="1"/>
  <c r="BY194" i="1"/>
  <c r="BW194" i="1"/>
  <c r="BU194" i="1"/>
  <c r="BS194" i="1"/>
  <c r="BQ194" i="1"/>
  <c r="BO194" i="1"/>
  <c r="BM194" i="1"/>
  <c r="BK194" i="1"/>
  <c r="BI194" i="1"/>
  <c r="BG194" i="1"/>
  <c r="BE194" i="1"/>
  <c r="BC194" i="1"/>
  <c r="BA194" i="1"/>
  <c r="AY194" i="1"/>
  <c r="AW194" i="1"/>
  <c r="AU194" i="1"/>
  <c r="AS194" i="1"/>
  <c r="AQ194" i="1"/>
  <c r="AO194" i="1"/>
  <c r="AM194" i="1"/>
  <c r="AK194" i="1"/>
  <c r="AI194" i="1"/>
  <c r="AG194" i="1"/>
  <c r="AE194" i="1"/>
  <c r="AC194" i="1"/>
  <c r="AA194" i="1"/>
  <c r="Y194" i="1"/>
  <c r="W194" i="1"/>
  <c r="U194" i="1"/>
  <c r="S194" i="1"/>
  <c r="S191" i="1" s="1"/>
  <c r="Q194" i="1"/>
  <c r="O194" i="1"/>
  <c r="DN193" i="1"/>
  <c r="DM193" i="1"/>
  <c r="DM191" i="1" s="1"/>
  <c r="DK193" i="1"/>
  <c r="DI193" i="1"/>
  <c r="DG193" i="1"/>
  <c r="DE193" i="1"/>
  <c r="DC193" i="1"/>
  <c r="DA193" i="1"/>
  <c r="CY193" i="1"/>
  <c r="CW193" i="1"/>
  <c r="CU193" i="1"/>
  <c r="CS193" i="1"/>
  <c r="CQ193" i="1"/>
  <c r="CO193" i="1"/>
  <c r="CM193" i="1"/>
  <c r="CK193" i="1"/>
  <c r="CI193" i="1"/>
  <c r="CG193" i="1"/>
  <c r="CE193" i="1"/>
  <c r="CC193" i="1"/>
  <c r="CA193" i="1"/>
  <c r="BY193" i="1"/>
  <c r="BW193" i="1"/>
  <c r="BU193" i="1"/>
  <c r="BS193" i="1"/>
  <c r="BQ193" i="1"/>
  <c r="BO193" i="1"/>
  <c r="BM193" i="1"/>
  <c r="BK193" i="1"/>
  <c r="BI193" i="1"/>
  <c r="BG193" i="1"/>
  <c r="BE193" i="1"/>
  <c r="BC193" i="1"/>
  <c r="BA193" i="1"/>
  <c r="AY193" i="1"/>
  <c r="AW193" i="1"/>
  <c r="AU193" i="1"/>
  <c r="AS193" i="1"/>
  <c r="AQ193" i="1"/>
  <c r="AO193" i="1"/>
  <c r="AM193" i="1"/>
  <c r="AK193" i="1"/>
  <c r="AI193" i="1"/>
  <c r="AG193" i="1"/>
  <c r="AE193" i="1"/>
  <c r="AC193" i="1"/>
  <c r="AA193" i="1"/>
  <c r="Y193" i="1"/>
  <c r="W193" i="1"/>
  <c r="U193" i="1"/>
  <c r="S193" i="1"/>
  <c r="Q193" i="1"/>
  <c r="O193" i="1"/>
  <c r="DN192" i="1"/>
  <c r="DM192" i="1"/>
  <c r="DK192" i="1"/>
  <c r="DI192" i="1"/>
  <c r="DG192" i="1"/>
  <c r="DE192" i="1"/>
  <c r="DC192" i="1"/>
  <c r="DA192" i="1"/>
  <c r="CY192" i="1"/>
  <c r="CW192" i="1"/>
  <c r="CU192" i="1"/>
  <c r="CS192" i="1"/>
  <c r="CQ192" i="1"/>
  <c r="CO192" i="1"/>
  <c r="CM192" i="1"/>
  <c r="CK192" i="1"/>
  <c r="CI192" i="1"/>
  <c r="CG192" i="1"/>
  <c r="CE192" i="1"/>
  <c r="CC192" i="1"/>
  <c r="CA192" i="1"/>
  <c r="BY192" i="1"/>
  <c r="BW192" i="1"/>
  <c r="BU192" i="1"/>
  <c r="BS192" i="1"/>
  <c r="BQ192" i="1"/>
  <c r="BO192" i="1"/>
  <c r="BM192" i="1"/>
  <c r="BK192" i="1"/>
  <c r="BI192" i="1"/>
  <c r="BG192" i="1"/>
  <c r="BE192" i="1"/>
  <c r="BC192" i="1"/>
  <c r="BA192" i="1"/>
  <c r="AY192" i="1"/>
  <c r="AW192" i="1"/>
  <c r="AU192" i="1"/>
  <c r="AS192" i="1"/>
  <c r="AQ192" i="1"/>
  <c r="AO192" i="1"/>
  <c r="AM192" i="1"/>
  <c r="AM191" i="1" s="1"/>
  <c r="AK192" i="1"/>
  <c r="AI192" i="1"/>
  <c r="AI191" i="1" s="1"/>
  <c r="AG192" i="1"/>
  <c r="AE192" i="1"/>
  <c r="AC192" i="1"/>
  <c r="AA192" i="1"/>
  <c r="Y192" i="1"/>
  <c r="W192" i="1"/>
  <c r="W191" i="1" s="1"/>
  <c r="U192" i="1"/>
  <c r="S192" i="1"/>
  <c r="Q192" i="1"/>
  <c r="O192" i="1"/>
  <c r="DL191" i="1"/>
  <c r="DH191" i="1"/>
  <c r="DF191" i="1"/>
  <c r="DD191" i="1"/>
  <c r="DB191" i="1"/>
  <c r="CZ191" i="1"/>
  <c r="CX191" i="1"/>
  <c r="CV191" i="1"/>
  <c r="CT191" i="1"/>
  <c r="CR191" i="1"/>
  <c r="CP191" i="1"/>
  <c r="CN191" i="1"/>
  <c r="CL191" i="1"/>
  <c r="CJ191" i="1"/>
  <c r="CH191" i="1"/>
  <c r="CF191" i="1"/>
  <c r="CD191" i="1"/>
  <c r="CB191" i="1"/>
  <c r="BZ191" i="1"/>
  <c r="BX191" i="1"/>
  <c r="BV191" i="1"/>
  <c r="BT191" i="1"/>
  <c r="BR191" i="1"/>
  <c r="BP191" i="1"/>
  <c r="BL191" i="1"/>
  <c r="BJ191" i="1"/>
  <c r="BH191" i="1"/>
  <c r="BF191" i="1"/>
  <c r="BD191" i="1"/>
  <c r="BB191" i="1"/>
  <c r="AZ191" i="1"/>
  <c r="AX191" i="1"/>
  <c r="AV191" i="1"/>
  <c r="AT191" i="1"/>
  <c r="AR191" i="1"/>
  <c r="AN191" i="1"/>
  <c r="AL191" i="1"/>
  <c r="AJ191" i="1"/>
  <c r="AH191" i="1"/>
  <c r="AF191" i="1"/>
  <c r="AD191" i="1"/>
  <c r="AB191" i="1"/>
  <c r="Z191" i="1"/>
  <c r="X191" i="1"/>
  <c r="V191" i="1"/>
  <c r="T191" i="1"/>
  <c r="R191" i="1"/>
  <c r="P191" i="1"/>
  <c r="N191" i="1"/>
  <c r="DN190" i="1"/>
  <c r="DM190" i="1"/>
  <c r="DK190" i="1"/>
  <c r="DI190" i="1"/>
  <c r="DG190" i="1"/>
  <c r="DE190" i="1"/>
  <c r="DC190" i="1"/>
  <c r="DA190" i="1"/>
  <c r="CY190" i="1"/>
  <c r="CW190" i="1"/>
  <c r="CU190" i="1"/>
  <c r="CS190" i="1"/>
  <c r="CQ190" i="1"/>
  <c r="CO190" i="1"/>
  <c r="CM190" i="1"/>
  <c r="CK190" i="1"/>
  <c r="CI190" i="1"/>
  <c r="CG190" i="1"/>
  <c r="CE190" i="1"/>
  <c r="CC190" i="1"/>
  <c r="CA190" i="1"/>
  <c r="BY190" i="1"/>
  <c r="BW190" i="1"/>
  <c r="BU190" i="1"/>
  <c r="BS190" i="1"/>
  <c r="BQ190" i="1"/>
  <c r="BO190" i="1"/>
  <c r="BM190" i="1"/>
  <c r="BK190" i="1"/>
  <c r="BI190" i="1"/>
  <c r="BG190" i="1"/>
  <c r="BE190" i="1"/>
  <c r="BC190" i="1"/>
  <c r="BA190" i="1"/>
  <c r="AY190" i="1"/>
  <c r="AW190" i="1"/>
  <c r="AU190" i="1"/>
  <c r="AS190" i="1"/>
  <c r="AQ190" i="1"/>
  <c r="AO190" i="1"/>
  <c r="AM190" i="1"/>
  <c r="AK190" i="1"/>
  <c r="AI190" i="1"/>
  <c r="AG190" i="1"/>
  <c r="AE190" i="1"/>
  <c r="AC190" i="1"/>
  <c r="AA190" i="1"/>
  <c r="Y190" i="1"/>
  <c r="W190" i="1"/>
  <c r="U190" i="1"/>
  <c r="S190" i="1"/>
  <c r="Q190" i="1"/>
  <c r="O190" i="1"/>
  <c r="DN189" i="1"/>
  <c r="DM189" i="1"/>
  <c r="DK189" i="1"/>
  <c r="DI189" i="1"/>
  <c r="DG189" i="1"/>
  <c r="DE189" i="1"/>
  <c r="DC189" i="1"/>
  <c r="DA189" i="1"/>
  <c r="CY189" i="1"/>
  <c r="CW189" i="1"/>
  <c r="CU189" i="1"/>
  <c r="CS189" i="1"/>
  <c r="CQ189" i="1"/>
  <c r="CO189" i="1"/>
  <c r="CM189" i="1"/>
  <c r="CK189" i="1"/>
  <c r="CI189" i="1"/>
  <c r="CG189" i="1"/>
  <c r="CE189" i="1"/>
  <c r="CC189" i="1"/>
  <c r="CA189" i="1"/>
  <c r="BY189" i="1"/>
  <c r="BW189" i="1"/>
  <c r="BU189" i="1"/>
  <c r="BS189" i="1"/>
  <c r="BQ189" i="1"/>
  <c r="BO189" i="1"/>
  <c r="BM189" i="1"/>
  <c r="BK189" i="1"/>
  <c r="BI189" i="1"/>
  <c r="BG189" i="1"/>
  <c r="BE189" i="1"/>
  <c r="BC189" i="1"/>
  <c r="BA189" i="1"/>
  <c r="AY189" i="1"/>
  <c r="AW189" i="1"/>
  <c r="AU189" i="1"/>
  <c r="AS189" i="1"/>
  <c r="AQ189" i="1"/>
  <c r="AO189" i="1"/>
  <c r="AM189" i="1"/>
  <c r="AK189" i="1"/>
  <c r="AI189" i="1"/>
  <c r="AG189" i="1"/>
  <c r="AE189" i="1"/>
  <c r="AC189" i="1"/>
  <c r="AA189" i="1"/>
  <c r="Y189" i="1"/>
  <c r="W189" i="1"/>
  <c r="U189" i="1"/>
  <c r="S189" i="1"/>
  <c r="Q189" i="1"/>
  <c r="O189" i="1"/>
  <c r="DN188" i="1"/>
  <c r="DM188" i="1"/>
  <c r="DK188" i="1"/>
  <c r="DI188" i="1"/>
  <c r="DG188" i="1"/>
  <c r="DE188" i="1"/>
  <c r="DC188" i="1"/>
  <c r="DA188" i="1"/>
  <c r="CY188" i="1"/>
  <c r="CW188" i="1"/>
  <c r="CU188" i="1"/>
  <c r="CS188" i="1"/>
  <c r="CQ188" i="1"/>
  <c r="CO188" i="1"/>
  <c r="CM188" i="1"/>
  <c r="CK188" i="1"/>
  <c r="CI188" i="1"/>
  <c r="CG188" i="1"/>
  <c r="CE188" i="1"/>
  <c r="CC188" i="1"/>
  <c r="CA188" i="1"/>
  <c r="BY188" i="1"/>
  <c r="BW188" i="1"/>
  <c r="BU188" i="1"/>
  <c r="BS188" i="1"/>
  <c r="BQ188" i="1"/>
  <c r="BO188" i="1"/>
  <c r="BM188" i="1"/>
  <c r="BK188" i="1"/>
  <c r="BI188" i="1"/>
  <c r="BG188" i="1"/>
  <c r="BE188" i="1"/>
  <c r="BC188" i="1"/>
  <c r="BA188" i="1"/>
  <c r="AY188" i="1"/>
  <c r="AW188" i="1"/>
  <c r="AU188" i="1"/>
  <c r="AS188" i="1"/>
  <c r="AQ188" i="1"/>
  <c r="AO188" i="1"/>
  <c r="AM188" i="1"/>
  <c r="AK188" i="1"/>
  <c r="AI188" i="1"/>
  <c r="AG188" i="1"/>
  <c r="AE188" i="1"/>
  <c r="AC188" i="1"/>
  <c r="AA188" i="1"/>
  <c r="Y188" i="1"/>
  <c r="W188" i="1"/>
  <c r="U188" i="1"/>
  <c r="S188" i="1"/>
  <c r="Q188" i="1"/>
  <c r="O188" i="1"/>
  <c r="DN187" i="1"/>
  <c r="DM187" i="1"/>
  <c r="DK187" i="1"/>
  <c r="DI187" i="1"/>
  <c r="DG187" i="1"/>
  <c r="DE187" i="1"/>
  <c r="DC187" i="1"/>
  <c r="DA187" i="1"/>
  <c r="CY187" i="1"/>
  <c r="CW187" i="1"/>
  <c r="CU187" i="1"/>
  <c r="CS187" i="1"/>
  <c r="CQ187" i="1"/>
  <c r="CO187" i="1"/>
  <c r="CM187" i="1"/>
  <c r="CK187" i="1"/>
  <c r="CI187" i="1"/>
  <c r="CG187" i="1"/>
  <c r="CE187" i="1"/>
  <c r="CC187" i="1"/>
  <c r="CA187" i="1"/>
  <c r="BY187" i="1"/>
  <c r="BW187" i="1"/>
  <c r="BU187" i="1"/>
  <c r="BS187" i="1"/>
  <c r="BQ187" i="1"/>
  <c r="BO187" i="1"/>
  <c r="BM187" i="1"/>
  <c r="BK187" i="1"/>
  <c r="BI187" i="1"/>
  <c r="BG187" i="1"/>
  <c r="BE187" i="1"/>
  <c r="BC187" i="1"/>
  <c r="BA187" i="1"/>
  <c r="AY187" i="1"/>
  <c r="AW187" i="1"/>
  <c r="AU187" i="1"/>
  <c r="AS187" i="1"/>
  <c r="AQ187" i="1"/>
  <c r="AO187" i="1"/>
  <c r="AM187" i="1"/>
  <c r="AK187" i="1"/>
  <c r="AI187" i="1"/>
  <c r="AG187" i="1"/>
  <c r="AE187" i="1"/>
  <c r="AC187" i="1"/>
  <c r="AA187" i="1"/>
  <c r="Y187" i="1"/>
  <c r="W187" i="1"/>
  <c r="U187" i="1"/>
  <c r="S187" i="1"/>
  <c r="Q187" i="1"/>
  <c r="O187" i="1"/>
  <c r="DN186" i="1"/>
  <c r="DM186" i="1"/>
  <c r="DK186" i="1"/>
  <c r="DI186" i="1"/>
  <c r="DG186" i="1"/>
  <c r="DE186" i="1"/>
  <c r="DC186" i="1"/>
  <c r="DA186" i="1"/>
  <c r="CY186" i="1"/>
  <c r="CW186" i="1"/>
  <c r="CU186" i="1"/>
  <c r="CS186" i="1"/>
  <c r="CQ186" i="1"/>
  <c r="CO186" i="1"/>
  <c r="CM186" i="1"/>
  <c r="CK186" i="1"/>
  <c r="CI186" i="1"/>
  <c r="CG186" i="1"/>
  <c r="CE186" i="1"/>
  <c r="CC186" i="1"/>
  <c r="CA186" i="1"/>
  <c r="BY186" i="1"/>
  <c r="BW186" i="1"/>
  <c r="BU186" i="1"/>
  <c r="BS186" i="1"/>
  <c r="BQ186" i="1"/>
  <c r="BO186" i="1"/>
  <c r="BM186" i="1"/>
  <c r="BK186" i="1"/>
  <c r="BI186" i="1"/>
  <c r="BG186" i="1"/>
  <c r="BE186" i="1"/>
  <c r="BC186" i="1"/>
  <c r="BA186" i="1"/>
  <c r="AY186" i="1"/>
  <c r="AW186" i="1"/>
  <c r="AU186" i="1"/>
  <c r="AS186" i="1"/>
  <c r="AQ186" i="1"/>
  <c r="AO186" i="1"/>
  <c r="AM186" i="1"/>
  <c r="AK186" i="1"/>
  <c r="AI186" i="1"/>
  <c r="AG186" i="1"/>
  <c r="AE186" i="1"/>
  <c r="AC186" i="1"/>
  <c r="AA186" i="1"/>
  <c r="Y186" i="1"/>
  <c r="W186" i="1"/>
  <c r="U186" i="1"/>
  <c r="S186" i="1"/>
  <c r="Q186" i="1"/>
  <c r="O186" i="1"/>
  <c r="DN185" i="1"/>
  <c r="DM185" i="1"/>
  <c r="DK185" i="1"/>
  <c r="DI185" i="1"/>
  <c r="DG185" i="1"/>
  <c r="DE185" i="1"/>
  <c r="DC185" i="1"/>
  <c r="DA185" i="1"/>
  <c r="CY185" i="1"/>
  <c r="CW185" i="1"/>
  <c r="CU185" i="1"/>
  <c r="CS185" i="1"/>
  <c r="CQ185" i="1"/>
  <c r="CO185" i="1"/>
  <c r="CM185" i="1"/>
  <c r="CK185" i="1"/>
  <c r="CI185" i="1"/>
  <c r="CG185" i="1"/>
  <c r="CE185" i="1"/>
  <c r="CC185" i="1"/>
  <c r="CA185" i="1"/>
  <c r="BY185" i="1"/>
  <c r="BW185" i="1"/>
  <c r="BU185" i="1"/>
  <c r="BS185" i="1"/>
  <c r="BQ185" i="1"/>
  <c r="BO185" i="1"/>
  <c r="BM185" i="1"/>
  <c r="BK185" i="1"/>
  <c r="BI185" i="1"/>
  <c r="BG185" i="1"/>
  <c r="BE185" i="1"/>
  <c r="BC185" i="1"/>
  <c r="BA185" i="1"/>
  <c r="AY185" i="1"/>
  <c r="AW185" i="1"/>
  <c r="AU185" i="1"/>
  <c r="AS185" i="1"/>
  <c r="AQ185" i="1"/>
  <c r="AO185" i="1"/>
  <c r="AM185" i="1"/>
  <c r="AK185" i="1"/>
  <c r="AI185" i="1"/>
  <c r="AG185" i="1"/>
  <c r="AE185" i="1"/>
  <c r="AC185" i="1"/>
  <c r="AA185" i="1"/>
  <c r="Y185" i="1"/>
  <c r="W185" i="1"/>
  <c r="U185" i="1"/>
  <c r="S185" i="1"/>
  <c r="Q185" i="1"/>
  <c r="O185" i="1"/>
  <c r="DN184" i="1"/>
  <c r="DM184" i="1"/>
  <c r="DK184" i="1"/>
  <c r="DI184" i="1"/>
  <c r="DG184" i="1"/>
  <c r="DE184" i="1"/>
  <c r="DC184" i="1"/>
  <c r="DA184" i="1"/>
  <c r="CY184" i="1"/>
  <c r="CW184" i="1"/>
  <c r="CU184" i="1"/>
  <c r="CS184" i="1"/>
  <c r="CQ184" i="1"/>
  <c r="CO184" i="1"/>
  <c r="CM184" i="1"/>
  <c r="CK184" i="1"/>
  <c r="CI184" i="1"/>
  <c r="CG184" i="1"/>
  <c r="CE184" i="1"/>
  <c r="CC184" i="1"/>
  <c r="CA184" i="1"/>
  <c r="BY184" i="1"/>
  <c r="BW184" i="1"/>
  <c r="BU184" i="1"/>
  <c r="BS184" i="1"/>
  <c r="BQ184" i="1"/>
  <c r="BO184" i="1"/>
  <c r="BM184" i="1"/>
  <c r="BK184" i="1"/>
  <c r="BI184" i="1"/>
  <c r="BG184" i="1"/>
  <c r="BE184" i="1"/>
  <c r="BC184" i="1"/>
  <c r="BA184" i="1"/>
  <c r="AY184" i="1"/>
  <c r="AW184" i="1"/>
  <c r="AU184" i="1"/>
  <c r="AS184" i="1"/>
  <c r="AQ184" i="1"/>
  <c r="AO184" i="1"/>
  <c r="AM184" i="1"/>
  <c r="AK184" i="1"/>
  <c r="AI184" i="1"/>
  <c r="AG184" i="1"/>
  <c r="AE184" i="1"/>
  <c r="AC184" i="1"/>
  <c r="AA184" i="1"/>
  <c r="Y184" i="1"/>
  <c r="W184" i="1"/>
  <c r="U184" i="1"/>
  <c r="S184" i="1"/>
  <c r="Q184" i="1"/>
  <c r="O184" i="1"/>
  <c r="DN183" i="1"/>
  <c r="DM183" i="1"/>
  <c r="DK183" i="1"/>
  <c r="DI183" i="1"/>
  <c r="DG183" i="1"/>
  <c r="DE183" i="1"/>
  <c r="DC183" i="1"/>
  <c r="DA183" i="1"/>
  <c r="CY183" i="1"/>
  <c r="CW183" i="1"/>
  <c r="CU183" i="1"/>
  <c r="CS183" i="1"/>
  <c r="CQ183" i="1"/>
  <c r="CO183" i="1"/>
  <c r="CM183" i="1"/>
  <c r="CK183" i="1"/>
  <c r="CI183" i="1"/>
  <c r="CG183" i="1"/>
  <c r="CE183" i="1"/>
  <c r="CC183" i="1"/>
  <c r="CA183" i="1"/>
  <c r="BY183" i="1"/>
  <c r="BW183" i="1"/>
  <c r="BU183" i="1"/>
  <c r="BS183" i="1"/>
  <c r="BQ183" i="1"/>
  <c r="BO183" i="1"/>
  <c r="BM183" i="1"/>
  <c r="BK183" i="1"/>
  <c r="BI183" i="1"/>
  <c r="BG183" i="1"/>
  <c r="BE183" i="1"/>
  <c r="BC183" i="1"/>
  <c r="BA183" i="1"/>
  <c r="AY183" i="1"/>
  <c r="AW183" i="1"/>
  <c r="AU183" i="1"/>
  <c r="AS183" i="1"/>
  <c r="AQ183" i="1"/>
  <c r="AO183" i="1"/>
  <c r="AM183" i="1"/>
  <c r="AK183" i="1"/>
  <c r="AI183" i="1"/>
  <c r="AG183" i="1"/>
  <c r="AE183" i="1"/>
  <c r="AC183" i="1"/>
  <c r="AA183" i="1"/>
  <c r="Y183" i="1"/>
  <c r="W183" i="1"/>
  <c r="U183" i="1"/>
  <c r="S183" i="1"/>
  <c r="Q183" i="1"/>
  <c r="O183" i="1"/>
  <c r="DN182" i="1"/>
  <c r="DM182" i="1"/>
  <c r="DK182" i="1"/>
  <c r="DI182" i="1"/>
  <c r="DG182" i="1"/>
  <c r="DE182" i="1"/>
  <c r="DC182" i="1"/>
  <c r="DA182" i="1"/>
  <c r="CY182" i="1"/>
  <c r="CW182" i="1"/>
  <c r="CU182" i="1"/>
  <c r="CS182" i="1"/>
  <c r="CQ182" i="1"/>
  <c r="CO182" i="1"/>
  <c r="CM182" i="1"/>
  <c r="CK182" i="1"/>
  <c r="CI182" i="1"/>
  <c r="CG182" i="1"/>
  <c r="CE182" i="1"/>
  <c r="CC182" i="1"/>
  <c r="CA182" i="1"/>
  <c r="BY182" i="1"/>
  <c r="BW182" i="1"/>
  <c r="BU182" i="1"/>
  <c r="BS182" i="1"/>
  <c r="BQ182" i="1"/>
  <c r="BO182" i="1"/>
  <c r="BM182" i="1"/>
  <c r="BK182" i="1"/>
  <c r="BI182" i="1"/>
  <c r="BG182" i="1"/>
  <c r="BE182" i="1"/>
  <c r="BC182" i="1"/>
  <c r="BA182" i="1"/>
  <c r="AY182" i="1"/>
  <c r="AW182" i="1"/>
  <c r="AU182" i="1"/>
  <c r="AS182" i="1"/>
  <c r="AQ182" i="1"/>
  <c r="AO182" i="1"/>
  <c r="AM182" i="1"/>
  <c r="AK182" i="1"/>
  <c r="AI182" i="1"/>
  <c r="AG182" i="1"/>
  <c r="AE182" i="1"/>
  <c r="AC182" i="1"/>
  <c r="AA182" i="1"/>
  <c r="Y182" i="1"/>
  <c r="W182" i="1"/>
  <c r="U182" i="1"/>
  <c r="S182" i="1"/>
  <c r="Q182" i="1"/>
  <c r="O182" i="1"/>
  <c r="DN181" i="1"/>
  <c r="DM181" i="1"/>
  <c r="DK181" i="1"/>
  <c r="DI181" i="1"/>
  <c r="DG181" i="1"/>
  <c r="DE181" i="1"/>
  <c r="DC181" i="1"/>
  <c r="DA181" i="1"/>
  <c r="CY181" i="1"/>
  <c r="CW181" i="1"/>
  <c r="CU181" i="1"/>
  <c r="CS181" i="1"/>
  <c r="CQ181" i="1"/>
  <c r="CO181" i="1"/>
  <c r="CM181" i="1"/>
  <c r="CK181" i="1"/>
  <c r="CI181" i="1"/>
  <c r="CG181" i="1"/>
  <c r="CE181" i="1"/>
  <c r="CC181" i="1"/>
  <c r="CA181" i="1"/>
  <c r="BY181" i="1"/>
  <c r="BW181" i="1"/>
  <c r="BU181" i="1"/>
  <c r="BS181" i="1"/>
  <c r="BQ181" i="1"/>
  <c r="BO181" i="1"/>
  <c r="BM181" i="1"/>
  <c r="BK181" i="1"/>
  <c r="BI181" i="1"/>
  <c r="BG181" i="1"/>
  <c r="BE181" i="1"/>
  <c r="BC181" i="1"/>
  <c r="BA181" i="1"/>
  <c r="AY181" i="1"/>
  <c r="AW181" i="1"/>
  <c r="AU181" i="1"/>
  <c r="AS181" i="1"/>
  <c r="AQ181" i="1"/>
  <c r="AO181" i="1"/>
  <c r="AM181" i="1"/>
  <c r="AK181" i="1"/>
  <c r="AI181" i="1"/>
  <c r="AG181" i="1"/>
  <c r="AE181" i="1"/>
  <c r="AC181" i="1"/>
  <c r="AA181" i="1"/>
  <c r="Y181" i="1"/>
  <c r="W181" i="1"/>
  <c r="U181" i="1"/>
  <c r="S181" i="1"/>
  <c r="Q181" i="1"/>
  <c r="O181" i="1"/>
  <c r="DN180" i="1"/>
  <c r="DM180" i="1"/>
  <c r="DK180" i="1"/>
  <c r="DI180" i="1"/>
  <c r="DG180" i="1"/>
  <c r="DE180" i="1"/>
  <c r="DC180" i="1"/>
  <c r="DA180" i="1"/>
  <c r="CY180" i="1"/>
  <c r="CW180" i="1"/>
  <c r="CU180" i="1"/>
  <c r="CS180" i="1"/>
  <c r="CQ180" i="1"/>
  <c r="CO180" i="1"/>
  <c r="CM180" i="1"/>
  <c r="CK180" i="1"/>
  <c r="CI180" i="1"/>
  <c r="CG180" i="1"/>
  <c r="CE180" i="1"/>
  <c r="CC180" i="1"/>
  <c r="CA180" i="1"/>
  <c r="BY180" i="1"/>
  <c r="BW180" i="1"/>
  <c r="BU180" i="1"/>
  <c r="BS180" i="1"/>
  <c r="BQ180" i="1"/>
  <c r="BO180" i="1"/>
  <c r="BM180" i="1"/>
  <c r="BK180" i="1"/>
  <c r="BI180" i="1"/>
  <c r="BG180" i="1"/>
  <c r="BE180" i="1"/>
  <c r="BC180" i="1"/>
  <c r="BA180" i="1"/>
  <c r="AY180" i="1"/>
  <c r="AW180" i="1"/>
  <c r="AU180" i="1"/>
  <c r="AS180" i="1"/>
  <c r="AQ180" i="1"/>
  <c r="AO180" i="1"/>
  <c r="AM180" i="1"/>
  <c r="AK180" i="1"/>
  <c r="AI180" i="1"/>
  <c r="AG180" i="1"/>
  <c r="AE180" i="1"/>
  <c r="AC180" i="1"/>
  <c r="AA180" i="1"/>
  <c r="Y180" i="1"/>
  <c r="W180" i="1"/>
  <c r="U180" i="1"/>
  <c r="S180" i="1"/>
  <c r="Q180" i="1"/>
  <c r="O180" i="1"/>
  <c r="DN179" i="1"/>
  <c r="DM179" i="1"/>
  <c r="DK179" i="1"/>
  <c r="DI179" i="1"/>
  <c r="DG179" i="1"/>
  <c r="DE179" i="1"/>
  <c r="DC179" i="1"/>
  <c r="DA179" i="1"/>
  <c r="CY179" i="1"/>
  <c r="CW179" i="1"/>
  <c r="CU179" i="1"/>
  <c r="CS179" i="1"/>
  <c r="CQ179" i="1"/>
  <c r="CO179" i="1"/>
  <c r="CM179" i="1"/>
  <c r="CK179" i="1"/>
  <c r="CI179" i="1"/>
  <c r="CG179" i="1"/>
  <c r="CE179" i="1"/>
  <c r="CC179" i="1"/>
  <c r="CA179" i="1"/>
  <c r="BY179" i="1"/>
  <c r="BW179" i="1"/>
  <c r="BU179" i="1"/>
  <c r="BS179" i="1"/>
  <c r="BQ179" i="1"/>
  <c r="BO179" i="1"/>
  <c r="BM179" i="1"/>
  <c r="BK179" i="1"/>
  <c r="BI179" i="1"/>
  <c r="BG179" i="1"/>
  <c r="BE179" i="1"/>
  <c r="BC179" i="1"/>
  <c r="BA179" i="1"/>
  <c r="AY179" i="1"/>
  <c r="AW179" i="1"/>
  <c r="AU179" i="1"/>
  <c r="AS179" i="1"/>
  <c r="AQ179" i="1"/>
  <c r="AO179" i="1"/>
  <c r="AM179" i="1"/>
  <c r="AK179" i="1"/>
  <c r="AI179" i="1"/>
  <c r="AG179" i="1"/>
  <c r="AE179" i="1"/>
  <c r="AC179" i="1"/>
  <c r="AA179" i="1"/>
  <c r="Y179" i="1"/>
  <c r="W179" i="1"/>
  <c r="U179" i="1"/>
  <c r="S179" i="1"/>
  <c r="Q179" i="1"/>
  <c r="O179" i="1"/>
  <c r="DN178" i="1"/>
  <c r="DM178" i="1"/>
  <c r="DK178" i="1"/>
  <c r="DI178" i="1"/>
  <c r="DG178" i="1"/>
  <c r="DE178" i="1"/>
  <c r="DC178" i="1"/>
  <c r="DA178" i="1"/>
  <c r="CY178" i="1"/>
  <c r="CW178" i="1"/>
  <c r="CU178" i="1"/>
  <c r="CS178" i="1"/>
  <c r="CQ178" i="1"/>
  <c r="CO178" i="1"/>
  <c r="CM178" i="1"/>
  <c r="CK178" i="1"/>
  <c r="CI178" i="1"/>
  <c r="CG178" i="1"/>
  <c r="CE178" i="1"/>
  <c r="CC178" i="1"/>
  <c r="CA178" i="1"/>
  <c r="BY178" i="1"/>
  <c r="BW178" i="1"/>
  <c r="BU178" i="1"/>
  <c r="BS178" i="1"/>
  <c r="BQ178" i="1"/>
  <c r="BO178" i="1"/>
  <c r="BM178" i="1"/>
  <c r="BK178" i="1"/>
  <c r="BI178" i="1"/>
  <c r="BG178" i="1"/>
  <c r="BE178" i="1"/>
  <c r="BC178" i="1"/>
  <c r="BA178" i="1"/>
  <c r="AY178" i="1"/>
  <c r="AW178" i="1"/>
  <c r="AU178" i="1"/>
  <c r="AS178" i="1"/>
  <c r="AQ178" i="1"/>
  <c r="AO178" i="1"/>
  <c r="AM178" i="1"/>
  <c r="AK178" i="1"/>
  <c r="AI178" i="1"/>
  <c r="AG178" i="1"/>
  <c r="AE178" i="1"/>
  <c r="AC178" i="1"/>
  <c r="AA178" i="1"/>
  <c r="Y178" i="1"/>
  <c r="W178" i="1"/>
  <c r="U178" i="1"/>
  <c r="S178" i="1"/>
  <c r="Q178" i="1"/>
  <c r="O178" i="1"/>
  <c r="DN177" i="1"/>
  <c r="DM177" i="1"/>
  <c r="DK177" i="1"/>
  <c r="DI177" i="1"/>
  <c r="DG177" i="1"/>
  <c r="DE177" i="1"/>
  <c r="DC177" i="1"/>
  <c r="DA177" i="1"/>
  <c r="CY177" i="1"/>
  <c r="CW177" i="1"/>
  <c r="CU177" i="1"/>
  <c r="CS177" i="1"/>
  <c r="CQ177" i="1"/>
  <c r="CO177" i="1"/>
  <c r="CM177" i="1"/>
  <c r="CK177" i="1"/>
  <c r="CI177" i="1"/>
  <c r="CG177" i="1"/>
  <c r="CE177" i="1"/>
  <c r="CC177" i="1"/>
  <c r="CA177" i="1"/>
  <c r="BY177" i="1"/>
  <c r="BW177" i="1"/>
  <c r="BU177" i="1"/>
  <c r="BS177" i="1"/>
  <c r="BQ177" i="1"/>
  <c r="BO177" i="1"/>
  <c r="BM177" i="1"/>
  <c r="BK177" i="1"/>
  <c r="BI177" i="1"/>
  <c r="BG177" i="1"/>
  <c r="BE177" i="1"/>
  <c r="BC177" i="1"/>
  <c r="BA177" i="1"/>
  <c r="AY177" i="1"/>
  <c r="AW177" i="1"/>
  <c r="AU177" i="1"/>
  <c r="AS177" i="1"/>
  <c r="AQ177" i="1"/>
  <c r="AO177" i="1"/>
  <c r="AM177" i="1"/>
  <c r="AK177" i="1"/>
  <c r="AI177" i="1"/>
  <c r="AG177" i="1"/>
  <c r="AE177" i="1"/>
  <c r="AC177" i="1"/>
  <c r="AA177" i="1"/>
  <c r="Y177" i="1"/>
  <c r="W177" i="1"/>
  <c r="U177" i="1"/>
  <c r="S177" i="1"/>
  <c r="Q177" i="1"/>
  <c r="O177" i="1"/>
  <c r="DN176" i="1"/>
  <c r="DM176" i="1"/>
  <c r="DK176" i="1"/>
  <c r="DI176" i="1"/>
  <c r="DG176" i="1"/>
  <c r="DE176" i="1"/>
  <c r="DC176" i="1"/>
  <c r="DA176" i="1"/>
  <c r="CY176" i="1"/>
  <c r="CW176" i="1"/>
  <c r="CU176" i="1"/>
  <c r="CS176" i="1"/>
  <c r="CQ176" i="1"/>
  <c r="CO176" i="1"/>
  <c r="CM176" i="1"/>
  <c r="CK176" i="1"/>
  <c r="CI176" i="1"/>
  <c r="CG176" i="1"/>
  <c r="CE176" i="1"/>
  <c r="CC176" i="1"/>
  <c r="CA176" i="1"/>
  <c r="BY176" i="1"/>
  <c r="BW176" i="1"/>
  <c r="BU176" i="1"/>
  <c r="BS176" i="1"/>
  <c r="BQ176" i="1"/>
  <c r="BO176" i="1"/>
  <c r="BM176" i="1"/>
  <c r="BK176" i="1"/>
  <c r="BI176" i="1"/>
  <c r="BG176" i="1"/>
  <c r="BE176" i="1"/>
  <c r="BC176" i="1"/>
  <c r="BA176" i="1"/>
  <c r="AY176" i="1"/>
  <c r="AW176" i="1"/>
  <c r="AU176" i="1"/>
  <c r="AS176" i="1"/>
  <c r="AQ176" i="1"/>
  <c r="AO176" i="1"/>
  <c r="AM176" i="1"/>
  <c r="AK176" i="1"/>
  <c r="AI176" i="1"/>
  <c r="AG176" i="1"/>
  <c r="AE176" i="1"/>
  <c r="AC176" i="1"/>
  <c r="AA176" i="1"/>
  <c r="Y176" i="1"/>
  <c r="W176" i="1"/>
  <c r="U176" i="1"/>
  <c r="S176" i="1"/>
  <c r="Q176" i="1"/>
  <c r="O176" i="1"/>
  <c r="DN175" i="1"/>
  <c r="DM175" i="1"/>
  <c r="DK175" i="1"/>
  <c r="DI175" i="1"/>
  <c r="DG175" i="1"/>
  <c r="DE175" i="1"/>
  <c r="DC175" i="1"/>
  <c r="DA175" i="1"/>
  <c r="CY175" i="1"/>
  <c r="CW175" i="1"/>
  <c r="CU175" i="1"/>
  <c r="CS175" i="1"/>
  <c r="CQ175" i="1"/>
  <c r="CO175" i="1"/>
  <c r="CM175" i="1"/>
  <c r="CK175" i="1"/>
  <c r="CI175" i="1"/>
  <c r="CG175" i="1"/>
  <c r="CE175" i="1"/>
  <c r="CC175" i="1"/>
  <c r="CA175" i="1"/>
  <c r="BY175" i="1"/>
  <c r="BW175" i="1"/>
  <c r="BU175" i="1"/>
  <c r="BS175" i="1"/>
  <c r="BQ175" i="1"/>
  <c r="BO175" i="1"/>
  <c r="BM175" i="1"/>
  <c r="BK175" i="1"/>
  <c r="BI175" i="1"/>
  <c r="BG175" i="1"/>
  <c r="BE175" i="1"/>
  <c r="BC175" i="1"/>
  <c r="BA175" i="1"/>
  <c r="AY175" i="1"/>
  <c r="AW175" i="1"/>
  <c r="AU175" i="1"/>
  <c r="AS175" i="1"/>
  <c r="AQ175" i="1"/>
  <c r="AO175" i="1"/>
  <c r="AM175" i="1"/>
  <c r="AK175" i="1"/>
  <c r="AI175" i="1"/>
  <c r="AG175" i="1"/>
  <c r="AE175" i="1"/>
  <c r="AC175" i="1"/>
  <c r="AA175" i="1"/>
  <c r="Y175" i="1"/>
  <c r="W175" i="1"/>
  <c r="U175" i="1"/>
  <c r="S175" i="1"/>
  <c r="Q175" i="1"/>
  <c r="O175" i="1"/>
  <c r="DN174" i="1"/>
  <c r="DM174" i="1"/>
  <c r="DK174" i="1"/>
  <c r="DI174" i="1"/>
  <c r="DG174" i="1"/>
  <c r="DE174" i="1"/>
  <c r="DC174" i="1"/>
  <c r="DA174" i="1"/>
  <c r="CY174" i="1"/>
  <c r="CW174" i="1"/>
  <c r="CU174" i="1"/>
  <c r="CS174" i="1"/>
  <c r="CQ174" i="1"/>
  <c r="CO174" i="1"/>
  <c r="CM174" i="1"/>
  <c r="CK174" i="1"/>
  <c r="CI174" i="1"/>
  <c r="CG174" i="1"/>
  <c r="CE174" i="1"/>
  <c r="CC174" i="1"/>
  <c r="CA174" i="1"/>
  <c r="BY174" i="1"/>
  <c r="BW174" i="1"/>
  <c r="BU174" i="1"/>
  <c r="BS174" i="1"/>
  <c r="BQ174" i="1"/>
  <c r="BO174" i="1"/>
  <c r="BM174" i="1"/>
  <c r="BK174" i="1"/>
  <c r="BI174" i="1"/>
  <c r="BG174" i="1"/>
  <c r="BE174" i="1"/>
  <c r="BC174" i="1"/>
  <c r="BA174" i="1"/>
  <c r="AY174" i="1"/>
  <c r="AW174" i="1"/>
  <c r="AU174" i="1"/>
  <c r="AS174" i="1"/>
  <c r="AQ174" i="1"/>
  <c r="AO174" i="1"/>
  <c r="AM174" i="1"/>
  <c r="AK174" i="1"/>
  <c r="AI174" i="1"/>
  <c r="AG174" i="1"/>
  <c r="AE174" i="1"/>
  <c r="AC174" i="1"/>
  <c r="AA174" i="1"/>
  <c r="Y174" i="1"/>
  <c r="W174" i="1"/>
  <c r="U174" i="1"/>
  <c r="S174" i="1"/>
  <c r="Q174" i="1"/>
  <c r="O174" i="1"/>
  <c r="DN173" i="1"/>
  <c r="DM173" i="1"/>
  <c r="DK173" i="1"/>
  <c r="DI173" i="1"/>
  <c r="DG173" i="1"/>
  <c r="DE173" i="1"/>
  <c r="DC173" i="1"/>
  <c r="DA173" i="1"/>
  <c r="CY173" i="1"/>
  <c r="CW173" i="1"/>
  <c r="CU173" i="1"/>
  <c r="CS173" i="1"/>
  <c r="CQ173" i="1"/>
  <c r="CO173" i="1"/>
  <c r="CM173" i="1"/>
  <c r="CK173" i="1"/>
  <c r="CI173" i="1"/>
  <c r="CG173" i="1"/>
  <c r="CE173" i="1"/>
  <c r="CC173" i="1"/>
  <c r="CA173" i="1"/>
  <c r="BY173" i="1"/>
  <c r="BW173" i="1"/>
  <c r="BU173" i="1"/>
  <c r="BS173" i="1"/>
  <c r="BQ173" i="1"/>
  <c r="BO173" i="1"/>
  <c r="BM173" i="1"/>
  <c r="BK173" i="1"/>
  <c r="BI173" i="1"/>
  <c r="BG173" i="1"/>
  <c r="BE173" i="1"/>
  <c r="BC173" i="1"/>
  <c r="BA173" i="1"/>
  <c r="AY173" i="1"/>
  <c r="AW173" i="1"/>
  <c r="AU173" i="1"/>
  <c r="AS173" i="1"/>
  <c r="AQ173" i="1"/>
  <c r="AO173" i="1"/>
  <c r="AM173" i="1"/>
  <c r="AK173" i="1"/>
  <c r="AI173" i="1"/>
  <c r="AG173" i="1"/>
  <c r="AE173" i="1"/>
  <c r="AC173" i="1"/>
  <c r="AA173" i="1"/>
  <c r="Y173" i="1"/>
  <c r="W173" i="1"/>
  <c r="U173" i="1"/>
  <c r="S173" i="1"/>
  <c r="Q173" i="1"/>
  <c r="O173" i="1"/>
  <c r="DN172" i="1"/>
  <c r="DM172" i="1"/>
  <c r="DK172" i="1"/>
  <c r="DI172" i="1"/>
  <c r="DG172" i="1"/>
  <c r="DE172" i="1"/>
  <c r="DC172" i="1"/>
  <c r="DA172" i="1"/>
  <c r="CY172" i="1"/>
  <c r="CW172" i="1"/>
  <c r="CU172" i="1"/>
  <c r="CS172" i="1"/>
  <c r="CQ172" i="1"/>
  <c r="CO172" i="1"/>
  <c r="CM172" i="1"/>
  <c r="CK172" i="1"/>
  <c r="CI172" i="1"/>
  <c r="CG172" i="1"/>
  <c r="CE172" i="1"/>
  <c r="CC172" i="1"/>
  <c r="CA172" i="1"/>
  <c r="BY172" i="1"/>
  <c r="BW172" i="1"/>
  <c r="BU172" i="1"/>
  <c r="BS172" i="1"/>
  <c r="BQ172" i="1"/>
  <c r="BO172" i="1"/>
  <c r="BM172" i="1"/>
  <c r="BK172" i="1"/>
  <c r="BI172" i="1"/>
  <c r="BG172" i="1"/>
  <c r="BE172" i="1"/>
  <c r="BC172" i="1"/>
  <c r="BA172" i="1"/>
  <c r="AY172" i="1"/>
  <c r="AW172" i="1"/>
  <c r="AU172" i="1"/>
  <c r="AS172" i="1"/>
  <c r="AQ172" i="1"/>
  <c r="AO172" i="1"/>
  <c r="AM172" i="1"/>
  <c r="AK172" i="1"/>
  <c r="AI172" i="1"/>
  <c r="AG172" i="1"/>
  <c r="AE172" i="1"/>
  <c r="AC172" i="1"/>
  <c r="AA172" i="1"/>
  <c r="Y172" i="1"/>
  <c r="W172" i="1"/>
  <c r="U172" i="1"/>
  <c r="S172" i="1"/>
  <c r="Q172" i="1"/>
  <c r="O172" i="1"/>
  <c r="DN171" i="1"/>
  <c r="DM171" i="1"/>
  <c r="DK171" i="1"/>
  <c r="DI171" i="1"/>
  <c r="DG171" i="1"/>
  <c r="DE171" i="1"/>
  <c r="DC171" i="1"/>
  <c r="DA171" i="1"/>
  <c r="CY171" i="1"/>
  <c r="CW171" i="1"/>
  <c r="CU171" i="1"/>
  <c r="CS171" i="1"/>
  <c r="CQ171" i="1"/>
  <c r="CO171" i="1"/>
  <c r="CM171" i="1"/>
  <c r="CK171" i="1"/>
  <c r="CI171" i="1"/>
  <c r="CG171" i="1"/>
  <c r="CE171" i="1"/>
  <c r="CC171" i="1"/>
  <c r="CA171" i="1"/>
  <c r="BY171" i="1"/>
  <c r="BW171" i="1"/>
  <c r="BU171" i="1"/>
  <c r="BS171" i="1"/>
  <c r="BQ171" i="1"/>
  <c r="BO171" i="1"/>
  <c r="BM171" i="1"/>
  <c r="BK171" i="1"/>
  <c r="BI171" i="1"/>
  <c r="BG171" i="1"/>
  <c r="BE171" i="1"/>
  <c r="BC171" i="1"/>
  <c r="BA171" i="1"/>
  <c r="AY171" i="1"/>
  <c r="AW171" i="1"/>
  <c r="AU171" i="1"/>
  <c r="AS171" i="1"/>
  <c r="AQ171" i="1"/>
  <c r="AO171" i="1"/>
  <c r="AM171" i="1"/>
  <c r="AK171" i="1"/>
  <c r="AI171" i="1"/>
  <c r="AG171" i="1"/>
  <c r="AE171" i="1"/>
  <c r="AC171" i="1"/>
  <c r="AA171" i="1"/>
  <c r="Y171" i="1"/>
  <c r="W171" i="1"/>
  <c r="U171" i="1"/>
  <c r="S171" i="1"/>
  <c r="Q171" i="1"/>
  <c r="O171" i="1"/>
  <c r="DN170" i="1"/>
  <c r="DM170" i="1"/>
  <c r="DK170" i="1"/>
  <c r="DI170" i="1"/>
  <c r="DG170" i="1"/>
  <c r="DE170" i="1"/>
  <c r="DC170" i="1"/>
  <c r="DA170" i="1"/>
  <c r="CY170" i="1"/>
  <c r="CW170" i="1"/>
  <c r="CU170" i="1"/>
  <c r="CS170" i="1"/>
  <c r="CQ170" i="1"/>
  <c r="CO170" i="1"/>
  <c r="CM170" i="1"/>
  <c r="CK170" i="1"/>
  <c r="CI170" i="1"/>
  <c r="CG170" i="1"/>
  <c r="CE170" i="1"/>
  <c r="CC170" i="1"/>
  <c r="CA170" i="1"/>
  <c r="BY170" i="1"/>
  <c r="BW170" i="1"/>
  <c r="BU170" i="1"/>
  <c r="BS170" i="1"/>
  <c r="BQ170" i="1"/>
  <c r="BO170" i="1"/>
  <c r="BM170" i="1"/>
  <c r="BK170" i="1"/>
  <c r="BI170" i="1"/>
  <c r="BG170" i="1"/>
  <c r="BE170" i="1"/>
  <c r="BC170" i="1"/>
  <c r="BA170" i="1"/>
  <c r="AY170" i="1"/>
  <c r="AW170" i="1"/>
  <c r="AU170" i="1"/>
  <c r="AS170" i="1"/>
  <c r="AQ170" i="1"/>
  <c r="AO170" i="1"/>
  <c r="AM170" i="1"/>
  <c r="AK170" i="1"/>
  <c r="AI170" i="1"/>
  <c r="AG170" i="1"/>
  <c r="AE170" i="1"/>
  <c r="AC170" i="1"/>
  <c r="AA170" i="1"/>
  <c r="Y170" i="1"/>
  <c r="W170" i="1"/>
  <c r="U170" i="1"/>
  <c r="S170" i="1"/>
  <c r="Q170" i="1"/>
  <c r="O170" i="1"/>
  <c r="DN169" i="1"/>
  <c r="DM169" i="1"/>
  <c r="DK169" i="1"/>
  <c r="DI169" i="1"/>
  <c r="DG169" i="1"/>
  <c r="DE169" i="1"/>
  <c r="DC169" i="1"/>
  <c r="DA169" i="1"/>
  <c r="CY169" i="1"/>
  <c r="CW169" i="1"/>
  <c r="CU169" i="1"/>
  <c r="CS169" i="1"/>
  <c r="CQ169" i="1"/>
  <c r="CO169" i="1"/>
  <c r="CM169" i="1"/>
  <c r="CK169" i="1"/>
  <c r="CI169" i="1"/>
  <c r="CG169" i="1"/>
  <c r="CE169" i="1"/>
  <c r="CC169" i="1"/>
  <c r="CA169" i="1"/>
  <c r="BY169" i="1"/>
  <c r="BW169" i="1"/>
  <c r="BU169" i="1"/>
  <c r="BS169" i="1"/>
  <c r="BQ169" i="1"/>
  <c r="BO169" i="1"/>
  <c r="BM169" i="1"/>
  <c r="BK169" i="1"/>
  <c r="BI169" i="1"/>
  <c r="BG169" i="1"/>
  <c r="BE169" i="1"/>
  <c r="BC169" i="1"/>
  <c r="BA169" i="1"/>
  <c r="AY169" i="1"/>
  <c r="AW169" i="1"/>
  <c r="AU169" i="1"/>
  <c r="AS169" i="1"/>
  <c r="AQ169" i="1"/>
  <c r="AO169" i="1"/>
  <c r="AM169" i="1"/>
  <c r="AK169" i="1"/>
  <c r="AI169" i="1"/>
  <c r="AG169" i="1"/>
  <c r="AE169" i="1"/>
  <c r="AC169" i="1"/>
  <c r="AA169" i="1"/>
  <c r="Y169" i="1"/>
  <c r="W169" i="1"/>
  <c r="U169" i="1"/>
  <c r="S169" i="1"/>
  <c r="Q169" i="1"/>
  <c r="O169" i="1"/>
  <c r="DN168" i="1"/>
  <c r="DM168" i="1"/>
  <c r="DK168" i="1"/>
  <c r="DI168" i="1"/>
  <c r="DG168" i="1"/>
  <c r="DE168" i="1"/>
  <c r="DC168" i="1"/>
  <c r="DA168" i="1"/>
  <c r="CY168" i="1"/>
  <c r="CW168" i="1"/>
  <c r="CU168" i="1"/>
  <c r="CS168" i="1"/>
  <c r="CQ168" i="1"/>
  <c r="CO168" i="1"/>
  <c r="CM168" i="1"/>
  <c r="CK168" i="1"/>
  <c r="CI168" i="1"/>
  <c r="CG168" i="1"/>
  <c r="CE168" i="1"/>
  <c r="CC168" i="1"/>
  <c r="CA168" i="1"/>
  <c r="BY168" i="1"/>
  <c r="BW168" i="1"/>
  <c r="BU168" i="1"/>
  <c r="BS168" i="1"/>
  <c r="BQ168" i="1"/>
  <c r="BO168" i="1"/>
  <c r="BM168" i="1"/>
  <c r="BK168" i="1"/>
  <c r="BI168" i="1"/>
  <c r="BG168" i="1"/>
  <c r="BE168" i="1"/>
  <c r="BC168" i="1"/>
  <c r="BA168" i="1"/>
  <c r="AY168" i="1"/>
  <c r="AW168" i="1"/>
  <c r="AU168" i="1"/>
  <c r="AS168" i="1"/>
  <c r="AQ168" i="1"/>
  <c r="AO168" i="1"/>
  <c r="AM168" i="1"/>
  <c r="AK168" i="1"/>
  <c r="AI168" i="1"/>
  <c r="AG168" i="1"/>
  <c r="AE168" i="1"/>
  <c r="AC168" i="1"/>
  <c r="AA168" i="1"/>
  <c r="Y168" i="1"/>
  <c r="W168" i="1"/>
  <c r="U168" i="1"/>
  <c r="S168" i="1"/>
  <c r="Q168" i="1"/>
  <c r="O168" i="1"/>
  <c r="DN167" i="1"/>
  <c r="DM167" i="1"/>
  <c r="DK167" i="1"/>
  <c r="DI167" i="1"/>
  <c r="DG167" i="1"/>
  <c r="DE167" i="1"/>
  <c r="DC167" i="1"/>
  <c r="DA167" i="1"/>
  <c r="CY167" i="1"/>
  <c r="CW167" i="1"/>
  <c r="CU167" i="1"/>
  <c r="CS167" i="1"/>
  <c r="CQ167" i="1"/>
  <c r="CO167" i="1"/>
  <c r="CM167" i="1"/>
  <c r="CK167" i="1"/>
  <c r="CI167" i="1"/>
  <c r="CG167" i="1"/>
  <c r="CE167" i="1"/>
  <c r="CC167" i="1"/>
  <c r="CA167" i="1"/>
  <c r="BY167" i="1"/>
  <c r="BW167" i="1"/>
  <c r="BU167" i="1"/>
  <c r="BS167" i="1"/>
  <c r="BQ167" i="1"/>
  <c r="BO167" i="1"/>
  <c r="BM167" i="1"/>
  <c r="BK167" i="1"/>
  <c r="BI167" i="1"/>
  <c r="BG167" i="1"/>
  <c r="BE167" i="1"/>
  <c r="BC167" i="1"/>
  <c r="BA167" i="1"/>
  <c r="AY167" i="1"/>
  <c r="AW167" i="1"/>
  <c r="AU167" i="1"/>
  <c r="AS167" i="1"/>
  <c r="AQ167" i="1"/>
  <c r="AO167" i="1"/>
  <c r="AM167" i="1"/>
  <c r="AK167" i="1"/>
  <c r="AI167" i="1"/>
  <c r="AG167" i="1"/>
  <c r="AE167" i="1"/>
  <c r="AC167" i="1"/>
  <c r="AA167" i="1"/>
  <c r="Y167" i="1"/>
  <c r="W167" i="1"/>
  <c r="U167" i="1"/>
  <c r="S167" i="1"/>
  <c r="Q167" i="1"/>
  <c r="O167" i="1"/>
  <c r="DN166" i="1"/>
  <c r="DM166" i="1"/>
  <c r="DK166" i="1"/>
  <c r="DI166" i="1"/>
  <c r="DG166" i="1"/>
  <c r="DE166" i="1"/>
  <c r="DC166" i="1"/>
  <c r="DA166" i="1"/>
  <c r="CY166" i="1"/>
  <c r="CW166" i="1"/>
  <c r="CU166" i="1"/>
  <c r="CS166" i="1"/>
  <c r="CQ166" i="1"/>
  <c r="CO166" i="1"/>
  <c r="CM166" i="1"/>
  <c r="CK166" i="1"/>
  <c r="CI166" i="1"/>
  <c r="CG166" i="1"/>
  <c r="CE166" i="1"/>
  <c r="CC166" i="1"/>
  <c r="CA166" i="1"/>
  <c r="BY166" i="1"/>
  <c r="BW166" i="1"/>
  <c r="BU166" i="1"/>
  <c r="BS166" i="1"/>
  <c r="BQ166" i="1"/>
  <c r="BO166" i="1"/>
  <c r="BM166" i="1"/>
  <c r="BK166" i="1"/>
  <c r="BI166" i="1"/>
  <c r="BG166" i="1"/>
  <c r="BE166" i="1"/>
  <c r="BC166" i="1"/>
  <c r="BA166" i="1"/>
  <c r="AY166" i="1"/>
  <c r="AW166" i="1"/>
  <c r="AU166" i="1"/>
  <c r="AS166" i="1"/>
  <c r="AQ166" i="1"/>
  <c r="AO166" i="1"/>
  <c r="AM166" i="1"/>
  <c r="AK166" i="1"/>
  <c r="AI166" i="1"/>
  <c r="AG166" i="1"/>
  <c r="AE166" i="1"/>
  <c r="AC166" i="1"/>
  <c r="AA166" i="1"/>
  <c r="Y166" i="1"/>
  <c r="W166" i="1"/>
  <c r="U166" i="1"/>
  <c r="S166" i="1"/>
  <c r="Q166" i="1"/>
  <c r="O166" i="1"/>
  <c r="DN165" i="1"/>
  <c r="DM165" i="1"/>
  <c r="DK165" i="1"/>
  <c r="DI165" i="1"/>
  <c r="DG165" i="1"/>
  <c r="DE165" i="1"/>
  <c r="DC165" i="1"/>
  <c r="DA165" i="1"/>
  <c r="CY165" i="1"/>
  <c r="CW165" i="1"/>
  <c r="CU165" i="1"/>
  <c r="CS165" i="1"/>
  <c r="CQ165" i="1"/>
  <c r="CO165" i="1"/>
  <c r="CM165" i="1"/>
  <c r="CK165" i="1"/>
  <c r="CI165" i="1"/>
  <c r="CG165" i="1"/>
  <c r="CE165" i="1"/>
  <c r="CC165" i="1"/>
  <c r="CA165" i="1"/>
  <c r="BY165" i="1"/>
  <c r="BW165" i="1"/>
  <c r="BU165" i="1"/>
  <c r="BS165" i="1"/>
  <c r="BQ165" i="1"/>
  <c r="BO165" i="1"/>
  <c r="BM165" i="1"/>
  <c r="BK165" i="1"/>
  <c r="BI165" i="1"/>
  <c r="BG165" i="1"/>
  <c r="BE165" i="1"/>
  <c r="BC165" i="1"/>
  <c r="BA165" i="1"/>
  <c r="AY165" i="1"/>
  <c r="AW165" i="1"/>
  <c r="AU165" i="1"/>
  <c r="AS165" i="1"/>
  <c r="AQ165" i="1"/>
  <c r="AO165" i="1"/>
  <c r="AM165" i="1"/>
  <c r="AK165" i="1"/>
  <c r="AI165" i="1"/>
  <c r="AG165" i="1"/>
  <c r="AE165" i="1"/>
  <c r="AC165" i="1"/>
  <c r="AA165" i="1"/>
  <c r="Y165" i="1"/>
  <c r="W165" i="1"/>
  <c r="U165" i="1"/>
  <c r="S165" i="1"/>
  <c r="Q165" i="1"/>
  <c r="O165" i="1"/>
  <c r="DN164" i="1"/>
  <c r="DM164" i="1"/>
  <c r="DK164" i="1"/>
  <c r="DI164" i="1"/>
  <c r="DG164" i="1"/>
  <c r="DE164" i="1"/>
  <c r="DC164" i="1"/>
  <c r="DA164" i="1"/>
  <c r="CY164" i="1"/>
  <c r="CW164" i="1"/>
  <c r="CU164" i="1"/>
  <c r="CS164" i="1"/>
  <c r="CQ164" i="1"/>
  <c r="CO164" i="1"/>
  <c r="CM164" i="1"/>
  <c r="CK164" i="1"/>
  <c r="CI164" i="1"/>
  <c r="CG164" i="1"/>
  <c r="CE164" i="1"/>
  <c r="CC164" i="1"/>
  <c r="CA164" i="1"/>
  <c r="BY164" i="1"/>
  <c r="BW164" i="1"/>
  <c r="BU164" i="1"/>
  <c r="BS164" i="1"/>
  <c r="BQ164" i="1"/>
  <c r="BO164" i="1"/>
  <c r="BM164" i="1"/>
  <c r="BK164" i="1"/>
  <c r="BI164" i="1"/>
  <c r="BG164" i="1"/>
  <c r="BE164" i="1"/>
  <c r="BC164" i="1"/>
  <c r="BA164" i="1"/>
  <c r="AY164" i="1"/>
  <c r="AW164" i="1"/>
  <c r="AU164" i="1"/>
  <c r="AS164" i="1"/>
  <c r="AQ164" i="1"/>
  <c r="AO164" i="1"/>
  <c r="AM164" i="1"/>
  <c r="AK164" i="1"/>
  <c r="AI164" i="1"/>
  <c r="AG164" i="1"/>
  <c r="AE164" i="1"/>
  <c r="AC164" i="1"/>
  <c r="AA164" i="1"/>
  <c r="Y164" i="1"/>
  <c r="W164" i="1"/>
  <c r="U164" i="1"/>
  <c r="S164" i="1"/>
  <c r="Q164" i="1"/>
  <c r="O164" i="1"/>
  <c r="DN163" i="1"/>
  <c r="DM163" i="1"/>
  <c r="DK163" i="1"/>
  <c r="DI163" i="1"/>
  <c r="DG163" i="1"/>
  <c r="DE163" i="1"/>
  <c r="DC163" i="1"/>
  <c r="DA163" i="1"/>
  <c r="CY163" i="1"/>
  <c r="CW163" i="1"/>
  <c r="CU163" i="1"/>
  <c r="CS163" i="1"/>
  <c r="CQ163" i="1"/>
  <c r="CO163" i="1"/>
  <c r="CM163" i="1"/>
  <c r="CK163" i="1"/>
  <c r="CI163" i="1"/>
  <c r="CG163" i="1"/>
  <c r="CE163" i="1"/>
  <c r="CC163" i="1"/>
  <c r="CA163" i="1"/>
  <c r="BY163" i="1"/>
  <c r="BW163" i="1"/>
  <c r="BU163" i="1"/>
  <c r="BS163" i="1"/>
  <c r="BQ163" i="1"/>
  <c r="BO163" i="1"/>
  <c r="BM163" i="1"/>
  <c r="BK163" i="1"/>
  <c r="BI163" i="1"/>
  <c r="BG163" i="1"/>
  <c r="BE163" i="1"/>
  <c r="BC163" i="1"/>
  <c r="BA163" i="1"/>
  <c r="AY163" i="1"/>
  <c r="AW163" i="1"/>
  <c r="AU163" i="1"/>
  <c r="AS163" i="1"/>
  <c r="AQ163" i="1"/>
  <c r="AO163" i="1"/>
  <c r="AM163" i="1"/>
  <c r="AK163" i="1"/>
  <c r="AI163" i="1"/>
  <c r="AG163" i="1"/>
  <c r="AE163" i="1"/>
  <c r="AC163" i="1"/>
  <c r="AA163" i="1"/>
  <c r="Y163" i="1"/>
  <c r="W163" i="1"/>
  <c r="U163" i="1"/>
  <c r="S163" i="1"/>
  <c r="Q163" i="1"/>
  <c r="O163" i="1"/>
  <c r="DN162" i="1"/>
  <c r="DM162" i="1"/>
  <c r="DK162" i="1"/>
  <c r="DI162" i="1"/>
  <c r="DG162" i="1"/>
  <c r="DE162" i="1"/>
  <c r="DC162" i="1"/>
  <c r="DA162" i="1"/>
  <c r="CY162" i="1"/>
  <c r="CW162" i="1"/>
  <c r="CU162" i="1"/>
  <c r="CS162" i="1"/>
  <c r="CQ162" i="1"/>
  <c r="CO162" i="1"/>
  <c r="CM162" i="1"/>
  <c r="CK162" i="1"/>
  <c r="CI162" i="1"/>
  <c r="CG162" i="1"/>
  <c r="CE162" i="1"/>
  <c r="CC162" i="1"/>
  <c r="CA162" i="1"/>
  <c r="BY162" i="1"/>
  <c r="BW162" i="1"/>
  <c r="BU162" i="1"/>
  <c r="BS162" i="1"/>
  <c r="BQ162" i="1"/>
  <c r="BO162" i="1"/>
  <c r="BM162" i="1"/>
  <c r="BK162" i="1"/>
  <c r="BI162" i="1"/>
  <c r="BG162" i="1"/>
  <c r="BE162" i="1"/>
  <c r="BC162" i="1"/>
  <c r="BA162" i="1"/>
  <c r="AY162" i="1"/>
  <c r="AW162" i="1"/>
  <c r="AU162" i="1"/>
  <c r="AS162" i="1"/>
  <c r="AQ162" i="1"/>
  <c r="AO162" i="1"/>
  <c r="AM162" i="1"/>
  <c r="AK162" i="1"/>
  <c r="AI162" i="1"/>
  <c r="AG162" i="1"/>
  <c r="AE162" i="1"/>
  <c r="AC162" i="1"/>
  <c r="AA162" i="1"/>
  <c r="Y162" i="1"/>
  <c r="W162" i="1"/>
  <c r="U162" i="1"/>
  <c r="S162" i="1"/>
  <c r="Q162" i="1"/>
  <c r="O162" i="1"/>
  <c r="DN161" i="1"/>
  <c r="DM161" i="1"/>
  <c r="DK161" i="1"/>
  <c r="DI161" i="1"/>
  <c r="DG161" i="1"/>
  <c r="DE161" i="1"/>
  <c r="DC161" i="1"/>
  <c r="DA161" i="1"/>
  <c r="CY161" i="1"/>
  <c r="CW161" i="1"/>
  <c r="CU161" i="1"/>
  <c r="CS161" i="1"/>
  <c r="CQ161" i="1"/>
  <c r="CO161" i="1"/>
  <c r="CM161" i="1"/>
  <c r="CK161" i="1"/>
  <c r="CI161" i="1"/>
  <c r="CG161" i="1"/>
  <c r="CE161" i="1"/>
  <c r="CC161" i="1"/>
  <c r="CA161" i="1"/>
  <c r="BY161" i="1"/>
  <c r="BW161" i="1"/>
  <c r="BU161" i="1"/>
  <c r="BS161" i="1"/>
  <c r="BQ161" i="1"/>
  <c r="BO161" i="1"/>
  <c r="BM161" i="1"/>
  <c r="BK161" i="1"/>
  <c r="BI161" i="1"/>
  <c r="BG161" i="1"/>
  <c r="BE161" i="1"/>
  <c r="BC161" i="1"/>
  <c r="BA161" i="1"/>
  <c r="AY161" i="1"/>
  <c r="AW161" i="1"/>
  <c r="AU161" i="1"/>
  <c r="AS161" i="1"/>
  <c r="AQ161" i="1"/>
  <c r="AO161" i="1"/>
  <c r="AM161" i="1"/>
  <c r="AK161" i="1"/>
  <c r="AI161" i="1"/>
  <c r="AG161" i="1"/>
  <c r="AE161" i="1"/>
  <c r="AC161" i="1"/>
  <c r="AA161" i="1"/>
  <c r="Y161" i="1"/>
  <c r="W161" i="1"/>
  <c r="U161" i="1"/>
  <c r="S161" i="1"/>
  <c r="Q161" i="1"/>
  <c r="O161" i="1"/>
  <c r="DN160" i="1"/>
  <c r="DM160" i="1"/>
  <c r="DK160" i="1"/>
  <c r="DI160" i="1"/>
  <c r="DG160" i="1"/>
  <c r="DE160" i="1"/>
  <c r="DC160" i="1"/>
  <c r="DA160" i="1"/>
  <c r="CY160" i="1"/>
  <c r="CW160" i="1"/>
  <c r="CU160" i="1"/>
  <c r="CS160" i="1"/>
  <c r="CQ160" i="1"/>
  <c r="CO160" i="1"/>
  <c r="CM160" i="1"/>
  <c r="CK160" i="1"/>
  <c r="CI160" i="1"/>
  <c r="CG160" i="1"/>
  <c r="CE160" i="1"/>
  <c r="CC160" i="1"/>
  <c r="CA160" i="1"/>
  <c r="BY160" i="1"/>
  <c r="BW160" i="1"/>
  <c r="BU160" i="1"/>
  <c r="BS160" i="1"/>
  <c r="BQ160" i="1"/>
  <c r="BO160" i="1"/>
  <c r="BM160" i="1"/>
  <c r="BK160" i="1"/>
  <c r="BI160" i="1"/>
  <c r="BG160" i="1"/>
  <c r="BE160" i="1"/>
  <c r="BC160" i="1"/>
  <c r="BA160" i="1"/>
  <c r="AY160" i="1"/>
  <c r="AW160" i="1"/>
  <c r="AU160" i="1"/>
  <c r="AS160" i="1"/>
  <c r="AQ160" i="1"/>
  <c r="AO160" i="1"/>
  <c r="AM160" i="1"/>
  <c r="AK160" i="1"/>
  <c r="AI160" i="1"/>
  <c r="AG160" i="1"/>
  <c r="AE160" i="1"/>
  <c r="AC160" i="1"/>
  <c r="AA160" i="1"/>
  <c r="Y160" i="1"/>
  <c r="W160" i="1"/>
  <c r="U160" i="1"/>
  <c r="S160" i="1"/>
  <c r="Q160" i="1"/>
  <c r="O160" i="1"/>
  <c r="DN159" i="1"/>
  <c r="DM159" i="1"/>
  <c r="DK159" i="1"/>
  <c r="DI159" i="1"/>
  <c r="DG159" i="1"/>
  <c r="DE159" i="1"/>
  <c r="DC159" i="1"/>
  <c r="DA159" i="1"/>
  <c r="CY159" i="1"/>
  <c r="CW159" i="1"/>
  <c r="CU159" i="1"/>
  <c r="CS159" i="1"/>
  <c r="CQ159" i="1"/>
  <c r="CO159" i="1"/>
  <c r="CM159" i="1"/>
  <c r="CK159" i="1"/>
  <c r="CI159" i="1"/>
  <c r="CG159" i="1"/>
  <c r="CE159" i="1"/>
  <c r="CC159" i="1"/>
  <c r="CA159" i="1"/>
  <c r="BY159" i="1"/>
  <c r="BW159" i="1"/>
  <c r="BU159" i="1"/>
  <c r="BS159" i="1"/>
  <c r="BQ159" i="1"/>
  <c r="BO159" i="1"/>
  <c r="BM159" i="1"/>
  <c r="BK159" i="1"/>
  <c r="BI159" i="1"/>
  <c r="BG159" i="1"/>
  <c r="BE159" i="1"/>
  <c r="BC159" i="1"/>
  <c r="BA159" i="1"/>
  <c r="AY159" i="1"/>
  <c r="AW159" i="1"/>
  <c r="AU159" i="1"/>
  <c r="AS159" i="1"/>
  <c r="AQ159" i="1"/>
  <c r="AO159" i="1"/>
  <c r="AM159" i="1"/>
  <c r="AK159" i="1"/>
  <c r="AI159" i="1"/>
  <c r="AG159" i="1"/>
  <c r="AE159" i="1"/>
  <c r="AC159" i="1"/>
  <c r="AA159" i="1"/>
  <c r="Y159" i="1"/>
  <c r="W159" i="1"/>
  <c r="U159" i="1"/>
  <c r="S159" i="1"/>
  <c r="Q159" i="1"/>
  <c r="O159" i="1"/>
  <c r="DM158" i="1"/>
  <c r="DK158" i="1"/>
  <c r="DI158" i="1"/>
  <c r="DG158" i="1"/>
  <c r="DE158" i="1"/>
  <c r="DC158" i="1"/>
  <c r="DA158" i="1"/>
  <c r="CY158" i="1"/>
  <c r="CW158" i="1"/>
  <c r="CU158" i="1"/>
  <c r="CS158" i="1"/>
  <c r="CQ158" i="1"/>
  <c r="CO158" i="1"/>
  <c r="CM158" i="1"/>
  <c r="CK158" i="1"/>
  <c r="CI158" i="1"/>
  <c r="CG158" i="1"/>
  <c r="CE158" i="1"/>
  <c r="CC158" i="1"/>
  <c r="CA158" i="1"/>
  <c r="BY158" i="1"/>
  <c r="BW158" i="1"/>
  <c r="BU158" i="1"/>
  <c r="BS158" i="1"/>
  <c r="BQ158" i="1"/>
  <c r="BO158" i="1"/>
  <c r="BM158" i="1"/>
  <c r="BK158" i="1"/>
  <c r="BI158" i="1"/>
  <c r="BG158" i="1"/>
  <c r="BE158" i="1"/>
  <c r="BC158" i="1"/>
  <c r="BA158" i="1"/>
  <c r="AY158" i="1"/>
  <c r="AW158" i="1"/>
  <c r="AU158" i="1"/>
  <c r="AR158" i="1"/>
  <c r="DN158" i="1" s="1"/>
  <c r="AQ158" i="1"/>
  <c r="AO158" i="1"/>
  <c r="AM158" i="1"/>
  <c r="AK158" i="1"/>
  <c r="AI158" i="1"/>
  <c r="AG158" i="1"/>
  <c r="AE158" i="1"/>
  <c r="AC158" i="1"/>
  <c r="AA158" i="1"/>
  <c r="Y158" i="1"/>
  <c r="W158" i="1"/>
  <c r="U158" i="1"/>
  <c r="S158" i="1"/>
  <c r="Q158" i="1"/>
  <c r="O158" i="1"/>
  <c r="DN157" i="1"/>
  <c r="DM157" i="1"/>
  <c r="DK157" i="1"/>
  <c r="DI157" i="1"/>
  <c r="DG157" i="1"/>
  <c r="DE157" i="1"/>
  <c r="DC157" i="1"/>
  <c r="DA157" i="1"/>
  <c r="CY157" i="1"/>
  <c r="CW157" i="1"/>
  <c r="CU157" i="1"/>
  <c r="CS157" i="1"/>
  <c r="CQ157" i="1"/>
  <c r="CO157" i="1"/>
  <c r="CM157" i="1"/>
  <c r="CK157" i="1"/>
  <c r="CI157" i="1"/>
  <c r="CG157" i="1"/>
  <c r="CE157" i="1"/>
  <c r="CC157" i="1"/>
  <c r="CA157" i="1"/>
  <c r="BY157" i="1"/>
  <c r="BW157" i="1"/>
  <c r="BU157" i="1"/>
  <c r="BS157" i="1"/>
  <c r="BQ157" i="1"/>
  <c r="BO157" i="1"/>
  <c r="BM157" i="1"/>
  <c r="BK157" i="1"/>
  <c r="BI157" i="1"/>
  <c r="BG157" i="1"/>
  <c r="BE157" i="1"/>
  <c r="BC157" i="1"/>
  <c r="BA157" i="1"/>
  <c r="AY157" i="1"/>
  <c r="AW157" i="1"/>
  <c r="AU157" i="1"/>
  <c r="AS157" i="1"/>
  <c r="AQ157" i="1"/>
  <c r="AO157" i="1"/>
  <c r="AM157" i="1"/>
  <c r="AK157" i="1"/>
  <c r="AI157" i="1"/>
  <c r="AG157" i="1"/>
  <c r="AE157" i="1"/>
  <c r="AC157" i="1"/>
  <c r="AA157" i="1"/>
  <c r="Y157" i="1"/>
  <c r="W157" i="1"/>
  <c r="U157" i="1"/>
  <c r="S157" i="1"/>
  <c r="Q157" i="1"/>
  <c r="O157" i="1"/>
  <c r="DN156" i="1"/>
  <c r="DM156" i="1"/>
  <c r="DK156" i="1"/>
  <c r="DI156" i="1"/>
  <c r="DG156" i="1"/>
  <c r="DE156" i="1"/>
  <c r="DC156" i="1"/>
  <c r="DA156" i="1"/>
  <c r="CY156" i="1"/>
  <c r="CW156" i="1"/>
  <c r="CU156" i="1"/>
  <c r="CS156" i="1"/>
  <c r="CQ156" i="1"/>
  <c r="CO156" i="1"/>
  <c r="CM156" i="1"/>
  <c r="CK156" i="1"/>
  <c r="CI156" i="1"/>
  <c r="CG156" i="1"/>
  <c r="CE156" i="1"/>
  <c r="CC156" i="1"/>
  <c r="CA156" i="1"/>
  <c r="BY156" i="1"/>
  <c r="BW156" i="1"/>
  <c r="BU156" i="1"/>
  <c r="BS156" i="1"/>
  <c r="BQ156" i="1"/>
  <c r="BO156" i="1"/>
  <c r="BM156" i="1"/>
  <c r="BK156" i="1"/>
  <c r="BI156" i="1"/>
  <c r="BG156" i="1"/>
  <c r="BE156" i="1"/>
  <c r="BC156" i="1"/>
  <c r="BA156" i="1"/>
  <c r="AY156" i="1"/>
  <c r="AW156" i="1"/>
  <c r="AU156" i="1"/>
  <c r="AS156" i="1"/>
  <c r="AQ156" i="1"/>
  <c r="AO156" i="1"/>
  <c r="AM156" i="1"/>
  <c r="AK156" i="1"/>
  <c r="AI156" i="1"/>
  <c r="AG156" i="1"/>
  <c r="AE156" i="1"/>
  <c r="AC156" i="1"/>
  <c r="AA156" i="1"/>
  <c r="Y156" i="1"/>
  <c r="W156" i="1"/>
  <c r="U156" i="1"/>
  <c r="S156" i="1"/>
  <c r="Q156" i="1"/>
  <c r="O156" i="1"/>
  <c r="DN155" i="1"/>
  <c r="DM155" i="1"/>
  <c r="DK155" i="1"/>
  <c r="DI155" i="1"/>
  <c r="DG155" i="1"/>
  <c r="DE155" i="1"/>
  <c r="DC155" i="1"/>
  <c r="DA155" i="1"/>
  <c r="CY155" i="1"/>
  <c r="CW155" i="1"/>
  <c r="CU155" i="1"/>
  <c r="CS155" i="1"/>
  <c r="CQ155" i="1"/>
  <c r="CO155" i="1"/>
  <c r="CM155" i="1"/>
  <c r="CK155" i="1"/>
  <c r="CI155" i="1"/>
  <c r="CG155" i="1"/>
  <c r="CE155" i="1"/>
  <c r="CC155" i="1"/>
  <c r="CA155" i="1"/>
  <c r="BY155" i="1"/>
  <c r="BW155" i="1"/>
  <c r="BU155" i="1"/>
  <c r="BS155" i="1"/>
  <c r="BQ155" i="1"/>
  <c r="BO155" i="1"/>
  <c r="BM155" i="1"/>
  <c r="BK155" i="1"/>
  <c r="BI155" i="1"/>
  <c r="BG155" i="1"/>
  <c r="BE155" i="1"/>
  <c r="BC155" i="1"/>
  <c r="BA155" i="1"/>
  <c r="AY155" i="1"/>
  <c r="AW155" i="1"/>
  <c r="AU155" i="1"/>
  <c r="AS155" i="1"/>
  <c r="AQ155" i="1"/>
  <c r="AO155" i="1"/>
  <c r="AM155" i="1"/>
  <c r="AK155" i="1"/>
  <c r="AI155" i="1"/>
  <c r="AG155" i="1"/>
  <c r="AE155" i="1"/>
  <c r="AC155" i="1"/>
  <c r="AA155" i="1"/>
  <c r="Y155" i="1"/>
  <c r="W155" i="1"/>
  <c r="U155" i="1"/>
  <c r="S155" i="1"/>
  <c r="Q155" i="1"/>
  <c r="O155" i="1"/>
  <c r="DN154" i="1"/>
  <c r="DM154" i="1"/>
  <c r="DK154" i="1"/>
  <c r="DI154" i="1"/>
  <c r="DG154" i="1"/>
  <c r="DE154" i="1"/>
  <c r="DC154" i="1"/>
  <c r="DA154" i="1"/>
  <c r="CY154" i="1"/>
  <c r="CW154" i="1"/>
  <c r="CU154" i="1"/>
  <c r="CS154" i="1"/>
  <c r="CQ154" i="1"/>
  <c r="CO154" i="1"/>
  <c r="CM154" i="1"/>
  <c r="CK154" i="1"/>
  <c r="CI154" i="1"/>
  <c r="CG154" i="1"/>
  <c r="CE154" i="1"/>
  <c r="CC154" i="1"/>
  <c r="CA154" i="1"/>
  <c r="BY154" i="1"/>
  <c r="BW154" i="1"/>
  <c r="BU154" i="1"/>
  <c r="BS154" i="1"/>
  <c r="BQ154" i="1"/>
  <c r="BO154" i="1"/>
  <c r="BM154" i="1"/>
  <c r="BK154" i="1"/>
  <c r="BI154" i="1"/>
  <c r="BG154" i="1"/>
  <c r="BE154" i="1"/>
  <c r="BC154" i="1"/>
  <c r="BA154" i="1"/>
  <c r="AY154" i="1"/>
  <c r="AW154" i="1"/>
  <c r="AU154" i="1"/>
  <c r="AS154" i="1"/>
  <c r="AQ154" i="1"/>
  <c r="AO154" i="1"/>
  <c r="AM154" i="1"/>
  <c r="AK154" i="1"/>
  <c r="AI154" i="1"/>
  <c r="AG154" i="1"/>
  <c r="AE154" i="1"/>
  <c r="AC154" i="1"/>
  <c r="AA154" i="1"/>
  <c r="Y154" i="1"/>
  <c r="W154" i="1"/>
  <c r="U154" i="1"/>
  <c r="S154" i="1"/>
  <c r="Q154" i="1"/>
  <c r="O154" i="1"/>
  <c r="DN153" i="1"/>
  <c r="DM153" i="1"/>
  <c r="DK153" i="1"/>
  <c r="DI153" i="1"/>
  <c r="DG153" i="1"/>
  <c r="DE153" i="1"/>
  <c r="DC153" i="1"/>
  <c r="DA153" i="1"/>
  <c r="CY153" i="1"/>
  <c r="CW153" i="1"/>
  <c r="CU153" i="1"/>
  <c r="CS153" i="1"/>
  <c r="CQ153" i="1"/>
  <c r="CO153" i="1"/>
  <c r="CM153" i="1"/>
  <c r="CK153" i="1"/>
  <c r="CI153" i="1"/>
  <c r="CG153" i="1"/>
  <c r="CE153" i="1"/>
  <c r="CC153" i="1"/>
  <c r="CA153" i="1"/>
  <c r="BY153" i="1"/>
  <c r="BW153" i="1"/>
  <c r="BU153" i="1"/>
  <c r="BS153" i="1"/>
  <c r="BQ153" i="1"/>
  <c r="BO153" i="1"/>
  <c r="BM153" i="1"/>
  <c r="BK153" i="1"/>
  <c r="BI153" i="1"/>
  <c r="BG153" i="1"/>
  <c r="BE153" i="1"/>
  <c r="BC153" i="1"/>
  <c r="BA153" i="1"/>
  <c r="AY153" i="1"/>
  <c r="AW153" i="1"/>
  <c r="AU153" i="1"/>
  <c r="AS153" i="1"/>
  <c r="AQ153" i="1"/>
  <c r="AO153" i="1"/>
  <c r="AM153" i="1"/>
  <c r="AK153" i="1"/>
  <c r="AI153" i="1"/>
  <c r="AG153" i="1"/>
  <c r="AE153" i="1"/>
  <c r="AC153" i="1"/>
  <c r="AA153" i="1"/>
  <c r="Y153" i="1"/>
  <c r="W153" i="1"/>
  <c r="U153" i="1"/>
  <c r="S153" i="1"/>
  <c r="Q153" i="1"/>
  <c r="O153" i="1"/>
  <c r="DN152" i="1"/>
  <c r="DM152" i="1"/>
  <c r="DK152" i="1"/>
  <c r="DI152" i="1"/>
  <c r="DG152" i="1"/>
  <c r="DE152" i="1"/>
  <c r="DC152" i="1"/>
  <c r="DA152" i="1"/>
  <c r="CY152" i="1"/>
  <c r="CW152" i="1"/>
  <c r="CU152" i="1"/>
  <c r="CS152" i="1"/>
  <c r="CQ152" i="1"/>
  <c r="CO152" i="1"/>
  <c r="CM152" i="1"/>
  <c r="CK152" i="1"/>
  <c r="CI152" i="1"/>
  <c r="CG152" i="1"/>
  <c r="CE152" i="1"/>
  <c r="CC152" i="1"/>
  <c r="CA152" i="1"/>
  <c r="BY152" i="1"/>
  <c r="BW152" i="1"/>
  <c r="BU152" i="1"/>
  <c r="BS152" i="1"/>
  <c r="BQ152" i="1"/>
  <c r="BO152" i="1"/>
  <c r="BM152" i="1"/>
  <c r="BK152" i="1"/>
  <c r="BI152" i="1"/>
  <c r="BG152" i="1"/>
  <c r="BE152" i="1"/>
  <c r="BC152" i="1"/>
  <c r="BA152" i="1"/>
  <c r="AY152" i="1"/>
  <c r="AW152" i="1"/>
  <c r="AU152" i="1"/>
  <c r="AS152" i="1"/>
  <c r="AQ152" i="1"/>
  <c r="AO152" i="1"/>
  <c r="AM152" i="1"/>
  <c r="AK152" i="1"/>
  <c r="AI152" i="1"/>
  <c r="AG152" i="1"/>
  <c r="AE152" i="1"/>
  <c r="AC152" i="1"/>
  <c r="AA152" i="1"/>
  <c r="Y152" i="1"/>
  <c r="W152" i="1"/>
  <c r="U152" i="1"/>
  <c r="S152" i="1"/>
  <c r="Q152" i="1"/>
  <c r="O152" i="1"/>
  <c r="DN151" i="1"/>
  <c r="DM151" i="1"/>
  <c r="DK151" i="1"/>
  <c r="DI151" i="1"/>
  <c r="DG151" i="1"/>
  <c r="DE151" i="1"/>
  <c r="DC151" i="1"/>
  <c r="DA151" i="1"/>
  <c r="CY151" i="1"/>
  <c r="CW151" i="1"/>
  <c r="CU151" i="1"/>
  <c r="CS151" i="1"/>
  <c r="CQ151" i="1"/>
  <c r="CO151" i="1"/>
  <c r="CM151" i="1"/>
  <c r="CK151" i="1"/>
  <c r="CI151" i="1"/>
  <c r="CG151" i="1"/>
  <c r="CE151" i="1"/>
  <c r="CC151" i="1"/>
  <c r="CA151" i="1"/>
  <c r="BY151" i="1"/>
  <c r="BW151" i="1"/>
  <c r="BU151" i="1"/>
  <c r="BS151" i="1"/>
  <c r="BQ151" i="1"/>
  <c r="BO151" i="1"/>
  <c r="BM151" i="1"/>
  <c r="BK151" i="1"/>
  <c r="BI151" i="1"/>
  <c r="BG151" i="1"/>
  <c r="BE151" i="1"/>
  <c r="BC151" i="1"/>
  <c r="BA151" i="1"/>
  <c r="AY151" i="1"/>
  <c r="AW151" i="1"/>
  <c r="AU151" i="1"/>
  <c r="AS151" i="1"/>
  <c r="AQ151" i="1"/>
  <c r="AO151" i="1"/>
  <c r="AM151" i="1"/>
  <c r="AK151" i="1"/>
  <c r="AI151" i="1"/>
  <c r="AG151" i="1"/>
  <c r="AE151" i="1"/>
  <c r="AC151" i="1"/>
  <c r="AA151" i="1"/>
  <c r="Y151" i="1"/>
  <c r="W151" i="1"/>
  <c r="U151" i="1"/>
  <c r="S151" i="1"/>
  <c r="Q151" i="1"/>
  <c r="O151" i="1"/>
  <c r="DN150" i="1"/>
  <c r="DM150" i="1"/>
  <c r="DK150" i="1"/>
  <c r="DI150" i="1"/>
  <c r="DG150" i="1"/>
  <c r="DE150" i="1"/>
  <c r="DC150" i="1"/>
  <c r="DA150" i="1"/>
  <c r="CY150" i="1"/>
  <c r="CW150" i="1"/>
  <c r="CU150" i="1"/>
  <c r="CS150" i="1"/>
  <c r="CQ150" i="1"/>
  <c r="CO150" i="1"/>
  <c r="CM150" i="1"/>
  <c r="CK150" i="1"/>
  <c r="CI150" i="1"/>
  <c r="CG150" i="1"/>
  <c r="CE150" i="1"/>
  <c r="CC150" i="1"/>
  <c r="CA150" i="1"/>
  <c r="BY150" i="1"/>
  <c r="BW150" i="1"/>
  <c r="BU150" i="1"/>
  <c r="BS150" i="1"/>
  <c r="BQ150" i="1"/>
  <c r="BO150" i="1"/>
  <c r="BM150" i="1"/>
  <c r="BK150" i="1"/>
  <c r="BI150" i="1"/>
  <c r="BG150" i="1"/>
  <c r="BE150" i="1"/>
  <c r="BC150" i="1"/>
  <c r="BA150" i="1"/>
  <c r="AY150" i="1"/>
  <c r="AW150" i="1"/>
  <c r="AU150" i="1"/>
  <c r="AS150" i="1"/>
  <c r="AQ150" i="1"/>
  <c r="AO150" i="1"/>
  <c r="AM150" i="1"/>
  <c r="AK150" i="1"/>
  <c r="AI150" i="1"/>
  <c r="AG150" i="1"/>
  <c r="AE150" i="1"/>
  <c r="AC150" i="1"/>
  <c r="AA150" i="1"/>
  <c r="Y150" i="1"/>
  <c r="W150" i="1"/>
  <c r="U150" i="1"/>
  <c r="S150" i="1"/>
  <c r="Q150" i="1"/>
  <c r="O150" i="1"/>
  <c r="DN149" i="1"/>
  <c r="DM149" i="1"/>
  <c r="DK149" i="1"/>
  <c r="DI149" i="1"/>
  <c r="DG149" i="1"/>
  <c r="DE149" i="1"/>
  <c r="DC149" i="1"/>
  <c r="DA149" i="1"/>
  <c r="CY149" i="1"/>
  <c r="CW149" i="1"/>
  <c r="CU149" i="1"/>
  <c r="CS149" i="1"/>
  <c r="CQ149" i="1"/>
  <c r="CO149" i="1"/>
  <c r="CM149" i="1"/>
  <c r="CK149" i="1"/>
  <c r="CI149" i="1"/>
  <c r="CG149" i="1"/>
  <c r="CE149" i="1"/>
  <c r="CC149" i="1"/>
  <c r="CA149" i="1"/>
  <c r="BY149" i="1"/>
  <c r="BW149" i="1"/>
  <c r="BU149" i="1"/>
  <c r="BS149" i="1"/>
  <c r="BQ149" i="1"/>
  <c r="BO149" i="1"/>
  <c r="BM149" i="1"/>
  <c r="BK149" i="1"/>
  <c r="BI149" i="1"/>
  <c r="BG149" i="1"/>
  <c r="BE149" i="1"/>
  <c r="BC149" i="1"/>
  <c r="BA149" i="1"/>
  <c r="AY149" i="1"/>
  <c r="AW149" i="1"/>
  <c r="AU149" i="1"/>
  <c r="AS149" i="1"/>
  <c r="AQ149" i="1"/>
  <c r="AO149" i="1"/>
  <c r="AM149" i="1"/>
  <c r="AK149" i="1"/>
  <c r="AI149" i="1"/>
  <c r="AG149" i="1"/>
  <c r="AE149" i="1"/>
  <c r="AC149" i="1"/>
  <c r="AA149" i="1"/>
  <c r="Y149" i="1"/>
  <c r="W149" i="1"/>
  <c r="U149" i="1"/>
  <c r="S149" i="1"/>
  <c r="Q149" i="1"/>
  <c r="O149" i="1"/>
  <c r="DN148" i="1"/>
  <c r="DM148" i="1"/>
  <c r="DK148" i="1"/>
  <c r="DI148" i="1"/>
  <c r="DG148" i="1"/>
  <c r="DE148" i="1"/>
  <c r="DC148" i="1"/>
  <c r="DA148" i="1"/>
  <c r="CY148" i="1"/>
  <c r="CW148" i="1"/>
  <c r="CU148" i="1"/>
  <c r="CS148" i="1"/>
  <c r="CQ148" i="1"/>
  <c r="CO148" i="1"/>
  <c r="CM148" i="1"/>
  <c r="CK148" i="1"/>
  <c r="CI148" i="1"/>
  <c r="CG148" i="1"/>
  <c r="CE148" i="1"/>
  <c r="CC148" i="1"/>
  <c r="CA148" i="1"/>
  <c r="BY148" i="1"/>
  <c r="BW148" i="1"/>
  <c r="BU148" i="1"/>
  <c r="BS148" i="1"/>
  <c r="BQ148" i="1"/>
  <c r="BO148" i="1"/>
  <c r="BM148" i="1"/>
  <c r="BK148" i="1"/>
  <c r="BI148" i="1"/>
  <c r="BG148" i="1"/>
  <c r="BE148" i="1"/>
  <c r="BC148" i="1"/>
  <c r="BA148" i="1"/>
  <c r="AY148" i="1"/>
  <c r="AW148" i="1"/>
  <c r="AU148" i="1"/>
  <c r="AS148" i="1"/>
  <c r="AQ148" i="1"/>
  <c r="AO148" i="1"/>
  <c r="AM148" i="1"/>
  <c r="AK148" i="1"/>
  <c r="AI148" i="1"/>
  <c r="AG148" i="1"/>
  <c r="AE148" i="1"/>
  <c r="AC148" i="1"/>
  <c r="AA148" i="1"/>
  <c r="Y148" i="1"/>
  <c r="W148" i="1"/>
  <c r="U148" i="1"/>
  <c r="S148" i="1"/>
  <c r="Q148" i="1"/>
  <c r="O148" i="1"/>
  <c r="DN147" i="1"/>
  <c r="DM147" i="1"/>
  <c r="DK147" i="1"/>
  <c r="DI147" i="1"/>
  <c r="DG147" i="1"/>
  <c r="DE147" i="1"/>
  <c r="DC147" i="1"/>
  <c r="DA147" i="1"/>
  <c r="CY147" i="1"/>
  <c r="CW147" i="1"/>
  <c r="CU147" i="1"/>
  <c r="CS147" i="1"/>
  <c r="CQ147" i="1"/>
  <c r="CO147" i="1"/>
  <c r="CM147" i="1"/>
  <c r="CK147" i="1"/>
  <c r="CI147" i="1"/>
  <c r="CG147" i="1"/>
  <c r="CE147" i="1"/>
  <c r="CC147" i="1"/>
  <c r="CA147" i="1"/>
  <c r="BY147" i="1"/>
  <c r="BW147" i="1"/>
  <c r="BU147" i="1"/>
  <c r="BS147" i="1"/>
  <c r="BQ147" i="1"/>
  <c r="BO147" i="1"/>
  <c r="BM147" i="1"/>
  <c r="BK147" i="1"/>
  <c r="BI147" i="1"/>
  <c r="BG147" i="1"/>
  <c r="BE147" i="1"/>
  <c r="BC147" i="1"/>
  <c r="BA147" i="1"/>
  <c r="AY147" i="1"/>
  <c r="AW147" i="1"/>
  <c r="AU147" i="1"/>
  <c r="AS147" i="1"/>
  <c r="AQ147" i="1"/>
  <c r="AO147" i="1"/>
  <c r="AM147" i="1"/>
  <c r="AK147" i="1"/>
  <c r="AI147" i="1"/>
  <c r="AG147" i="1"/>
  <c r="AE147" i="1"/>
  <c r="AC147" i="1"/>
  <c r="AA147" i="1"/>
  <c r="Y147" i="1"/>
  <c r="W147" i="1"/>
  <c r="U147" i="1"/>
  <c r="S147" i="1"/>
  <c r="Q147" i="1"/>
  <c r="O147" i="1"/>
  <c r="DN146" i="1"/>
  <c r="DM146" i="1"/>
  <c r="DK146" i="1"/>
  <c r="DI146" i="1"/>
  <c r="DG146" i="1"/>
  <c r="DE146" i="1"/>
  <c r="DC146" i="1"/>
  <c r="DA146" i="1"/>
  <c r="CY146" i="1"/>
  <c r="CW146" i="1"/>
  <c r="CU146" i="1"/>
  <c r="CS146" i="1"/>
  <c r="CQ146" i="1"/>
  <c r="CO146" i="1"/>
  <c r="CM146" i="1"/>
  <c r="CK146" i="1"/>
  <c r="CI146" i="1"/>
  <c r="CG146" i="1"/>
  <c r="CE146" i="1"/>
  <c r="CC146" i="1"/>
  <c r="CA146" i="1"/>
  <c r="BY146" i="1"/>
  <c r="BW146" i="1"/>
  <c r="BU146" i="1"/>
  <c r="BS146" i="1"/>
  <c r="BQ146" i="1"/>
  <c r="BO146" i="1"/>
  <c r="BM146" i="1"/>
  <c r="BK146" i="1"/>
  <c r="BI146" i="1"/>
  <c r="BG146" i="1"/>
  <c r="BE146" i="1"/>
  <c r="BC146" i="1"/>
  <c r="BA146" i="1"/>
  <c r="AY146" i="1"/>
  <c r="AW146" i="1"/>
  <c r="AU146" i="1"/>
  <c r="AS146" i="1"/>
  <c r="AQ146" i="1"/>
  <c r="AO146" i="1"/>
  <c r="AM146" i="1"/>
  <c r="AK146" i="1"/>
  <c r="AI146" i="1"/>
  <c r="AG146" i="1"/>
  <c r="AE146" i="1"/>
  <c r="AC146" i="1"/>
  <c r="AA146" i="1"/>
  <c r="Y146" i="1"/>
  <c r="W146" i="1"/>
  <c r="U146" i="1"/>
  <c r="S146" i="1"/>
  <c r="Q146" i="1"/>
  <c r="O146" i="1"/>
  <c r="DN145" i="1"/>
  <c r="DM145" i="1"/>
  <c r="DK145" i="1"/>
  <c r="DI145" i="1"/>
  <c r="DG145" i="1"/>
  <c r="DE145" i="1"/>
  <c r="DC145" i="1"/>
  <c r="DA145" i="1"/>
  <c r="CY145" i="1"/>
  <c r="CW145" i="1"/>
  <c r="CU145" i="1"/>
  <c r="CS145" i="1"/>
  <c r="CQ145" i="1"/>
  <c r="CO145" i="1"/>
  <c r="CM145" i="1"/>
  <c r="CK145" i="1"/>
  <c r="CI145" i="1"/>
  <c r="CG145" i="1"/>
  <c r="CE145" i="1"/>
  <c r="CC145" i="1"/>
  <c r="CA145" i="1"/>
  <c r="BY145" i="1"/>
  <c r="BW145" i="1"/>
  <c r="BU145" i="1"/>
  <c r="BS145" i="1"/>
  <c r="BQ145" i="1"/>
  <c r="BO145" i="1"/>
  <c r="BM145" i="1"/>
  <c r="BK145" i="1"/>
  <c r="BI145" i="1"/>
  <c r="BG145" i="1"/>
  <c r="BE145" i="1"/>
  <c r="BC145" i="1"/>
  <c r="BA145" i="1"/>
  <c r="AY145" i="1"/>
  <c r="AW145" i="1"/>
  <c r="AU145" i="1"/>
  <c r="AS145" i="1"/>
  <c r="AQ145" i="1"/>
  <c r="AO145" i="1"/>
  <c r="AM145" i="1"/>
  <c r="AK145" i="1"/>
  <c r="AI145" i="1"/>
  <c r="AG145" i="1"/>
  <c r="AE145" i="1"/>
  <c r="AC145" i="1"/>
  <c r="AA145" i="1"/>
  <c r="Y145" i="1"/>
  <c r="W145" i="1"/>
  <c r="U145" i="1"/>
  <c r="S145" i="1"/>
  <c r="Q145" i="1"/>
  <c r="O145" i="1"/>
  <c r="DL144" i="1"/>
  <c r="DH144" i="1"/>
  <c r="DF144" i="1"/>
  <c r="DD144" i="1"/>
  <c r="DB144" i="1"/>
  <c r="CZ144" i="1"/>
  <c r="CX144" i="1"/>
  <c r="CV144" i="1"/>
  <c r="CT144" i="1"/>
  <c r="CR144" i="1"/>
  <c r="CP144" i="1"/>
  <c r="CN144" i="1"/>
  <c r="CL144" i="1"/>
  <c r="CJ144" i="1"/>
  <c r="CH144" i="1"/>
  <c r="CF144" i="1"/>
  <c r="CD144" i="1"/>
  <c r="CB144" i="1"/>
  <c r="BZ144" i="1"/>
  <c r="BX144" i="1"/>
  <c r="BV144" i="1"/>
  <c r="BT144" i="1"/>
  <c r="BR144" i="1"/>
  <c r="BP144" i="1"/>
  <c r="BN144" i="1"/>
  <c r="BL144" i="1"/>
  <c r="BJ144" i="1"/>
  <c r="BH144" i="1"/>
  <c r="BF144" i="1"/>
  <c r="BD144" i="1"/>
  <c r="BB144" i="1"/>
  <c r="AZ144" i="1"/>
  <c r="AX144" i="1"/>
  <c r="AV144" i="1"/>
  <c r="AT144" i="1"/>
  <c r="AR144" i="1"/>
  <c r="AN144" i="1"/>
  <c r="AL144" i="1"/>
  <c r="AJ144" i="1"/>
  <c r="AH144" i="1"/>
  <c r="AF144" i="1"/>
  <c r="AD144" i="1"/>
  <c r="AB144" i="1"/>
  <c r="Z144" i="1"/>
  <c r="X144" i="1"/>
  <c r="V144" i="1"/>
  <c r="T144" i="1"/>
  <c r="R144" i="1"/>
  <c r="P144" i="1"/>
  <c r="N144" i="1"/>
  <c r="DM143" i="1"/>
  <c r="DK143" i="1"/>
  <c r="DI143" i="1"/>
  <c r="DG143" i="1"/>
  <c r="DE143" i="1"/>
  <c r="DC143" i="1"/>
  <c r="DA143" i="1"/>
  <c r="CY143" i="1"/>
  <c r="CW143" i="1"/>
  <c r="CU143" i="1"/>
  <c r="CS143" i="1"/>
  <c r="CQ143" i="1"/>
  <c r="CO143" i="1"/>
  <c r="CM143" i="1"/>
  <c r="CK143" i="1"/>
  <c r="CI143" i="1"/>
  <c r="CG143" i="1"/>
  <c r="CE143" i="1"/>
  <c r="CC143" i="1"/>
  <c r="CA143" i="1"/>
  <c r="BY143" i="1"/>
  <c r="BW143" i="1"/>
  <c r="BU143" i="1"/>
  <c r="BS143" i="1"/>
  <c r="BQ143" i="1"/>
  <c r="BO143" i="1"/>
  <c r="BM143" i="1"/>
  <c r="BK143" i="1"/>
  <c r="BI143" i="1"/>
  <c r="BG143" i="1"/>
  <c r="BE143" i="1"/>
  <c r="BC143" i="1"/>
  <c r="BA143" i="1"/>
  <c r="AY143" i="1"/>
  <c r="AW143" i="1"/>
  <c r="AU143" i="1"/>
  <c r="AR143" i="1"/>
  <c r="AS143" i="1" s="1"/>
  <c r="AQ143" i="1"/>
  <c r="AO143" i="1"/>
  <c r="AM143" i="1"/>
  <c r="AK143" i="1"/>
  <c r="AI143" i="1"/>
  <c r="AG143" i="1"/>
  <c r="AE143" i="1"/>
  <c r="AC143" i="1"/>
  <c r="AA143" i="1"/>
  <c r="Y143" i="1"/>
  <c r="W143" i="1"/>
  <c r="U143" i="1"/>
  <c r="S143" i="1"/>
  <c r="Q143" i="1"/>
  <c r="O143" i="1"/>
  <c r="DN142" i="1"/>
  <c r="DM142" i="1"/>
  <c r="DK142" i="1"/>
  <c r="DI142" i="1"/>
  <c r="DG142" i="1"/>
  <c r="DE142" i="1"/>
  <c r="DC142" i="1"/>
  <c r="DA142" i="1"/>
  <c r="CY142" i="1"/>
  <c r="CW142" i="1"/>
  <c r="CU142" i="1"/>
  <c r="CS142" i="1"/>
  <c r="CQ142" i="1"/>
  <c r="CO142" i="1"/>
  <c r="CM142" i="1"/>
  <c r="CK142" i="1"/>
  <c r="CI142" i="1"/>
  <c r="CG142" i="1"/>
  <c r="CE142" i="1"/>
  <c r="CC142" i="1"/>
  <c r="CA142" i="1"/>
  <c r="BY142" i="1"/>
  <c r="BW142" i="1"/>
  <c r="BU142" i="1"/>
  <c r="BS142" i="1"/>
  <c r="BQ142" i="1"/>
  <c r="BO142" i="1"/>
  <c r="BM142" i="1"/>
  <c r="BK142" i="1"/>
  <c r="BI142" i="1"/>
  <c r="BG142" i="1"/>
  <c r="BE142" i="1"/>
  <c r="BC142" i="1"/>
  <c r="BA142" i="1"/>
  <c r="AY142" i="1"/>
  <c r="AW142" i="1"/>
  <c r="AU142" i="1"/>
  <c r="AS142" i="1"/>
  <c r="AQ142" i="1"/>
  <c r="AO142" i="1"/>
  <c r="AM142" i="1"/>
  <c r="AK142" i="1"/>
  <c r="AI142" i="1"/>
  <c r="AG142" i="1"/>
  <c r="AE142" i="1"/>
  <c r="AC142" i="1"/>
  <c r="AA142" i="1"/>
  <c r="Y142" i="1"/>
  <c r="W142" i="1"/>
  <c r="U142" i="1"/>
  <c r="S142" i="1"/>
  <c r="Q142" i="1"/>
  <c r="O142" i="1"/>
  <c r="DN141" i="1"/>
  <c r="DM141" i="1"/>
  <c r="DK141" i="1"/>
  <c r="DI141" i="1"/>
  <c r="DG141" i="1"/>
  <c r="DE141" i="1"/>
  <c r="DC141" i="1"/>
  <c r="DA141" i="1"/>
  <c r="CY141" i="1"/>
  <c r="CW141" i="1"/>
  <c r="CU141" i="1"/>
  <c r="CS141" i="1"/>
  <c r="CQ141" i="1"/>
  <c r="CO141" i="1"/>
  <c r="CM141" i="1"/>
  <c r="CK141" i="1"/>
  <c r="CI141" i="1"/>
  <c r="CG141" i="1"/>
  <c r="CE141" i="1"/>
  <c r="CC141" i="1"/>
  <c r="CA141" i="1"/>
  <c r="BY141" i="1"/>
  <c r="BW141" i="1"/>
  <c r="BU141" i="1"/>
  <c r="BS141" i="1"/>
  <c r="BQ141" i="1"/>
  <c r="BO141" i="1"/>
  <c r="BM141" i="1"/>
  <c r="BK141" i="1"/>
  <c r="BI141" i="1"/>
  <c r="BG141" i="1"/>
  <c r="BE141" i="1"/>
  <c r="BC141" i="1"/>
  <c r="BA141" i="1"/>
  <c r="AY141" i="1"/>
  <c r="AW141" i="1"/>
  <c r="AU141" i="1"/>
  <c r="AS141" i="1"/>
  <c r="AQ141" i="1"/>
  <c r="AO141" i="1"/>
  <c r="AM141" i="1"/>
  <c r="AK141" i="1"/>
  <c r="AI141" i="1"/>
  <c r="AG141" i="1"/>
  <c r="AE141" i="1"/>
  <c r="AC141" i="1"/>
  <c r="AA141" i="1"/>
  <c r="Y141" i="1"/>
  <c r="W141" i="1"/>
  <c r="U141" i="1"/>
  <c r="S141" i="1"/>
  <c r="Q141" i="1"/>
  <c r="O141" i="1"/>
  <c r="DL140" i="1"/>
  <c r="DH140" i="1"/>
  <c r="DF140" i="1"/>
  <c r="DD140" i="1"/>
  <c r="DB140" i="1"/>
  <c r="CZ140" i="1"/>
  <c r="CX140" i="1"/>
  <c r="CV140" i="1"/>
  <c r="CT140" i="1"/>
  <c r="CR140" i="1"/>
  <c r="CP140" i="1"/>
  <c r="CN140" i="1"/>
  <c r="CL140" i="1"/>
  <c r="CJ140" i="1"/>
  <c r="CH140" i="1"/>
  <c r="CF140" i="1"/>
  <c r="CD140" i="1"/>
  <c r="CB140" i="1"/>
  <c r="BZ140" i="1"/>
  <c r="BX140" i="1"/>
  <c r="BV140" i="1"/>
  <c r="BT140" i="1"/>
  <c r="BR140" i="1"/>
  <c r="BP140" i="1"/>
  <c r="BN140" i="1"/>
  <c r="BL140" i="1"/>
  <c r="BJ140" i="1"/>
  <c r="BH140" i="1"/>
  <c r="BF140" i="1"/>
  <c r="BD140" i="1"/>
  <c r="BB140" i="1"/>
  <c r="AZ140" i="1"/>
  <c r="AX140" i="1"/>
  <c r="AV140" i="1"/>
  <c r="AT140" i="1"/>
  <c r="AN140" i="1"/>
  <c r="AL140" i="1"/>
  <c r="AJ140" i="1"/>
  <c r="AH140" i="1"/>
  <c r="AF140" i="1"/>
  <c r="AD140" i="1"/>
  <c r="AB140" i="1"/>
  <c r="Z140" i="1"/>
  <c r="X140" i="1"/>
  <c r="V140" i="1"/>
  <c r="T140" i="1"/>
  <c r="R140" i="1"/>
  <c r="P140" i="1"/>
  <c r="N140" i="1"/>
  <c r="DN139" i="1"/>
  <c r="DM139" i="1"/>
  <c r="DK139" i="1"/>
  <c r="DI139" i="1"/>
  <c r="DG139" i="1"/>
  <c r="DE139" i="1"/>
  <c r="DC139" i="1"/>
  <c r="DA139" i="1"/>
  <c r="CY139" i="1"/>
  <c r="CW139" i="1"/>
  <c r="CU139" i="1"/>
  <c r="CS139" i="1"/>
  <c r="CQ139" i="1"/>
  <c r="CO139" i="1"/>
  <c r="CM139" i="1"/>
  <c r="CK139" i="1"/>
  <c r="CI139" i="1"/>
  <c r="CG139" i="1"/>
  <c r="CE139" i="1"/>
  <c r="CC139" i="1"/>
  <c r="CA139" i="1"/>
  <c r="BY139" i="1"/>
  <c r="BW139" i="1"/>
  <c r="BU139" i="1"/>
  <c r="BS139" i="1"/>
  <c r="BQ139" i="1"/>
  <c r="BO139" i="1"/>
  <c r="BM139" i="1"/>
  <c r="BK139" i="1"/>
  <c r="BI139" i="1"/>
  <c r="BG139" i="1"/>
  <c r="BE139" i="1"/>
  <c r="BC139" i="1"/>
  <c r="BA139" i="1"/>
  <c r="AY139" i="1"/>
  <c r="AW139" i="1"/>
  <c r="AU139" i="1"/>
  <c r="AS139" i="1"/>
  <c r="AQ139" i="1"/>
  <c r="AO139" i="1"/>
  <c r="AM139" i="1"/>
  <c r="AK139" i="1"/>
  <c r="AI139" i="1"/>
  <c r="AG139" i="1"/>
  <c r="AE139" i="1"/>
  <c r="AC139" i="1"/>
  <c r="AA139" i="1"/>
  <c r="Y139" i="1"/>
  <c r="W139" i="1"/>
  <c r="U139" i="1"/>
  <c r="S139" i="1"/>
  <c r="Q139" i="1"/>
  <c r="O139" i="1"/>
  <c r="DN138" i="1"/>
  <c r="DM138" i="1"/>
  <c r="DK138" i="1"/>
  <c r="DI138" i="1"/>
  <c r="DG138" i="1"/>
  <c r="DE138" i="1"/>
  <c r="DC138" i="1"/>
  <c r="DA138" i="1"/>
  <c r="CY138" i="1"/>
  <c r="CW138" i="1"/>
  <c r="CU138" i="1"/>
  <c r="CS138" i="1"/>
  <c r="CQ138" i="1"/>
  <c r="CO138" i="1"/>
  <c r="CM138" i="1"/>
  <c r="CK138" i="1"/>
  <c r="CI138" i="1"/>
  <c r="CG138" i="1"/>
  <c r="CE138" i="1"/>
  <c r="CC138" i="1"/>
  <c r="CA138" i="1"/>
  <c r="BY138" i="1"/>
  <c r="BW138" i="1"/>
  <c r="BU138" i="1"/>
  <c r="BS138" i="1"/>
  <c r="BQ138" i="1"/>
  <c r="BO138" i="1"/>
  <c r="BM138" i="1"/>
  <c r="BK138" i="1"/>
  <c r="BI138" i="1"/>
  <c r="BG138" i="1"/>
  <c r="BE138" i="1"/>
  <c r="BC138" i="1"/>
  <c r="BA138" i="1"/>
  <c r="AY138" i="1"/>
  <c r="AW138" i="1"/>
  <c r="AU138" i="1"/>
  <c r="AS138" i="1"/>
  <c r="AQ138" i="1"/>
  <c r="AO138" i="1"/>
  <c r="AM138" i="1"/>
  <c r="AK138" i="1"/>
  <c r="AI138" i="1"/>
  <c r="AG138" i="1"/>
  <c r="AE138" i="1"/>
  <c r="AC138" i="1"/>
  <c r="AA138" i="1"/>
  <c r="Y138" i="1"/>
  <c r="W138" i="1"/>
  <c r="U138" i="1"/>
  <c r="S138" i="1"/>
  <c r="Q138" i="1"/>
  <c r="O138" i="1"/>
  <c r="DN137" i="1"/>
  <c r="DM137" i="1"/>
  <c r="DK137" i="1"/>
  <c r="DI137" i="1"/>
  <c r="DG137" i="1"/>
  <c r="DE137" i="1"/>
  <c r="DC137" i="1"/>
  <c r="DA137" i="1"/>
  <c r="CY137" i="1"/>
  <c r="CW137" i="1"/>
  <c r="CU137" i="1"/>
  <c r="CS137" i="1"/>
  <c r="CQ137" i="1"/>
  <c r="CO137" i="1"/>
  <c r="CM137" i="1"/>
  <c r="CK137" i="1"/>
  <c r="CI137" i="1"/>
  <c r="CG137" i="1"/>
  <c r="CE137" i="1"/>
  <c r="CC137" i="1"/>
  <c r="CA137" i="1"/>
  <c r="BY137" i="1"/>
  <c r="BW137" i="1"/>
  <c r="BU137" i="1"/>
  <c r="BS137" i="1"/>
  <c r="BQ137" i="1"/>
  <c r="BO137" i="1"/>
  <c r="BM137" i="1"/>
  <c r="BK137" i="1"/>
  <c r="BI137" i="1"/>
  <c r="BG137" i="1"/>
  <c r="BE137" i="1"/>
  <c r="BC137" i="1"/>
  <c r="BA137" i="1"/>
  <c r="AY137" i="1"/>
  <c r="AW137" i="1"/>
  <c r="AU137" i="1"/>
  <c r="AS137" i="1"/>
  <c r="AQ137" i="1"/>
  <c r="AO137" i="1"/>
  <c r="AM137" i="1"/>
  <c r="AK137" i="1"/>
  <c r="AI137" i="1"/>
  <c r="AG137" i="1"/>
  <c r="AE137" i="1"/>
  <c r="AC137" i="1"/>
  <c r="AA137" i="1"/>
  <c r="Y137" i="1"/>
  <c r="W137" i="1"/>
  <c r="U137" i="1"/>
  <c r="S137" i="1"/>
  <c r="Q137" i="1"/>
  <c r="O137" i="1"/>
  <c r="DN136" i="1"/>
  <c r="DM136" i="1"/>
  <c r="DK136" i="1"/>
  <c r="DI136" i="1"/>
  <c r="DG136" i="1"/>
  <c r="DE136" i="1"/>
  <c r="DC136" i="1"/>
  <c r="DA136" i="1"/>
  <c r="CY136" i="1"/>
  <c r="CW136" i="1"/>
  <c r="CU136" i="1"/>
  <c r="CS136" i="1"/>
  <c r="CQ136" i="1"/>
  <c r="CO136" i="1"/>
  <c r="CM136" i="1"/>
  <c r="CK136" i="1"/>
  <c r="CI136" i="1"/>
  <c r="CG136" i="1"/>
  <c r="CE136" i="1"/>
  <c r="CC136" i="1"/>
  <c r="CA136" i="1"/>
  <c r="BY136" i="1"/>
  <c r="BW136" i="1"/>
  <c r="BU136" i="1"/>
  <c r="BS136" i="1"/>
  <c r="BQ136" i="1"/>
  <c r="BO136" i="1"/>
  <c r="BM136" i="1"/>
  <c r="BK136" i="1"/>
  <c r="BI136" i="1"/>
  <c r="BG136" i="1"/>
  <c r="BE136" i="1"/>
  <c r="BC136" i="1"/>
  <c r="BA136" i="1"/>
  <c r="AY136" i="1"/>
  <c r="AW136" i="1"/>
  <c r="AU136" i="1"/>
  <c r="AS136" i="1"/>
  <c r="AQ136" i="1"/>
  <c r="AO136" i="1"/>
  <c r="AM136" i="1"/>
  <c r="AK136" i="1"/>
  <c r="AI136" i="1"/>
  <c r="AG136" i="1"/>
  <c r="AE136" i="1"/>
  <c r="AC136" i="1"/>
  <c r="AA136" i="1"/>
  <c r="Y136" i="1"/>
  <c r="W136" i="1"/>
  <c r="U136" i="1"/>
  <c r="S136" i="1"/>
  <c r="Q136" i="1"/>
  <c r="O136" i="1"/>
  <c r="DN135" i="1"/>
  <c r="DM135" i="1"/>
  <c r="DK135" i="1"/>
  <c r="DI135" i="1"/>
  <c r="DG135" i="1"/>
  <c r="DE135" i="1"/>
  <c r="DC135" i="1"/>
  <c r="DA135" i="1"/>
  <c r="CY135" i="1"/>
  <c r="CW135" i="1"/>
  <c r="CU135" i="1"/>
  <c r="CS135" i="1"/>
  <c r="CQ135" i="1"/>
  <c r="CO135" i="1"/>
  <c r="CM135" i="1"/>
  <c r="CK135" i="1"/>
  <c r="CI135" i="1"/>
  <c r="CG135" i="1"/>
  <c r="CE135" i="1"/>
  <c r="CC135" i="1"/>
  <c r="CA135" i="1"/>
  <c r="BY135" i="1"/>
  <c r="BW135" i="1"/>
  <c r="BU135" i="1"/>
  <c r="BS135" i="1"/>
  <c r="BQ135" i="1"/>
  <c r="BO135" i="1"/>
  <c r="BM135" i="1"/>
  <c r="BK135" i="1"/>
  <c r="BI135" i="1"/>
  <c r="BG135" i="1"/>
  <c r="BE135" i="1"/>
  <c r="BC135" i="1"/>
  <c r="BA135" i="1"/>
  <c r="AY135" i="1"/>
  <c r="AW135" i="1"/>
  <c r="AU135" i="1"/>
  <c r="AS135" i="1"/>
  <c r="AQ135" i="1"/>
  <c r="AO135" i="1"/>
  <c r="AM135" i="1"/>
  <c r="AK135" i="1"/>
  <c r="AI135" i="1"/>
  <c r="AG135" i="1"/>
  <c r="AE135" i="1"/>
  <c r="AC135" i="1"/>
  <c r="AA135" i="1"/>
  <c r="Y135" i="1"/>
  <c r="W135" i="1"/>
  <c r="U135" i="1"/>
  <c r="S135" i="1"/>
  <c r="Q135" i="1"/>
  <c r="O135" i="1"/>
  <c r="DN134" i="1"/>
  <c r="DM134" i="1"/>
  <c r="DK134" i="1"/>
  <c r="DI134" i="1"/>
  <c r="DG134" i="1"/>
  <c r="DE134" i="1"/>
  <c r="DC134" i="1"/>
  <c r="DA134" i="1"/>
  <c r="CY134" i="1"/>
  <c r="CW134" i="1"/>
  <c r="CU134" i="1"/>
  <c r="CS134" i="1"/>
  <c r="CQ134" i="1"/>
  <c r="CO134" i="1"/>
  <c r="CM134" i="1"/>
  <c r="CK134" i="1"/>
  <c r="CI134" i="1"/>
  <c r="CG134" i="1"/>
  <c r="CE134" i="1"/>
  <c r="CC134" i="1"/>
  <c r="CA134" i="1"/>
  <c r="BY134" i="1"/>
  <c r="BW134" i="1"/>
  <c r="BU134" i="1"/>
  <c r="BS134" i="1"/>
  <c r="BQ134" i="1"/>
  <c r="BO134" i="1"/>
  <c r="BM134" i="1"/>
  <c r="BK134" i="1"/>
  <c r="BI134" i="1"/>
  <c r="BG134" i="1"/>
  <c r="BE134" i="1"/>
  <c r="BC134" i="1"/>
  <c r="BA134" i="1"/>
  <c r="AY134" i="1"/>
  <c r="AW134" i="1"/>
  <c r="AU134" i="1"/>
  <c r="AS134" i="1"/>
  <c r="AQ134" i="1"/>
  <c r="AO134" i="1"/>
  <c r="AM134" i="1"/>
  <c r="AK134" i="1"/>
  <c r="AI134" i="1"/>
  <c r="AG134" i="1"/>
  <c r="AE134" i="1"/>
  <c r="AC134" i="1"/>
  <c r="AA134" i="1"/>
  <c r="Y134" i="1"/>
  <c r="W134" i="1"/>
  <c r="U134" i="1"/>
  <c r="S134" i="1"/>
  <c r="Q134" i="1"/>
  <c r="O134" i="1"/>
  <c r="DN133" i="1"/>
  <c r="DM133" i="1"/>
  <c r="DK133" i="1"/>
  <c r="DI133" i="1"/>
  <c r="DG133" i="1"/>
  <c r="DE133" i="1"/>
  <c r="DC133" i="1"/>
  <c r="DA133" i="1"/>
  <c r="CY133" i="1"/>
  <c r="CW133" i="1"/>
  <c r="CU133" i="1"/>
  <c r="CS133" i="1"/>
  <c r="CQ133" i="1"/>
  <c r="CO133" i="1"/>
  <c r="CM133" i="1"/>
  <c r="CK133" i="1"/>
  <c r="CI133" i="1"/>
  <c r="CG133" i="1"/>
  <c r="CE133" i="1"/>
  <c r="CC133" i="1"/>
  <c r="CA133" i="1"/>
  <c r="CA132" i="1" s="1"/>
  <c r="BY133" i="1"/>
  <c r="BW133" i="1"/>
  <c r="BU133" i="1"/>
  <c r="BS133" i="1"/>
  <c r="BQ133" i="1"/>
  <c r="BO133" i="1"/>
  <c r="BM133" i="1"/>
  <c r="BK133" i="1"/>
  <c r="BK132" i="1" s="1"/>
  <c r="BI133" i="1"/>
  <c r="BG133" i="1"/>
  <c r="BE133" i="1"/>
  <c r="BC133" i="1"/>
  <c r="BA133" i="1"/>
  <c r="AY133" i="1"/>
  <c r="AW133" i="1"/>
  <c r="AU133" i="1"/>
  <c r="AS133" i="1"/>
  <c r="AQ133" i="1"/>
  <c r="AO133" i="1"/>
  <c r="AM133" i="1"/>
  <c r="AK133" i="1"/>
  <c r="AI133" i="1"/>
  <c r="AI132" i="1" s="1"/>
  <c r="AG133" i="1"/>
  <c r="AE133" i="1"/>
  <c r="AC133" i="1"/>
  <c r="AA133" i="1"/>
  <c r="Y133" i="1"/>
  <c r="W133" i="1"/>
  <c r="U133" i="1"/>
  <c r="S133" i="1"/>
  <c r="Q133" i="1"/>
  <c r="O133" i="1"/>
  <c r="DL132" i="1"/>
  <c r="DH132" i="1"/>
  <c r="DF132" i="1"/>
  <c r="DD132" i="1"/>
  <c r="DB132" i="1"/>
  <c r="CZ132" i="1"/>
  <c r="CX132" i="1"/>
  <c r="CV132" i="1"/>
  <c r="CT132" i="1"/>
  <c r="CR132" i="1"/>
  <c r="CP132" i="1"/>
  <c r="CN132" i="1"/>
  <c r="CL132" i="1"/>
  <c r="CJ132" i="1"/>
  <c r="CH132" i="1"/>
  <c r="CF132" i="1"/>
  <c r="CD132" i="1"/>
  <c r="CB132" i="1"/>
  <c r="BZ132" i="1"/>
  <c r="BX132" i="1"/>
  <c r="BV132" i="1"/>
  <c r="BT132" i="1"/>
  <c r="BR132" i="1"/>
  <c r="BP132" i="1"/>
  <c r="BN132" i="1"/>
  <c r="BL132" i="1"/>
  <c r="BJ132" i="1"/>
  <c r="BH132" i="1"/>
  <c r="BF132" i="1"/>
  <c r="BD132" i="1"/>
  <c r="BB132" i="1"/>
  <c r="AZ132" i="1"/>
  <c r="AX132" i="1"/>
  <c r="AV132" i="1"/>
  <c r="AT132" i="1"/>
  <c r="AR132" i="1"/>
  <c r="AN132" i="1"/>
  <c r="AL132" i="1"/>
  <c r="AJ132" i="1"/>
  <c r="AH132" i="1"/>
  <c r="AF132" i="1"/>
  <c r="AD132" i="1"/>
  <c r="AB132" i="1"/>
  <c r="Z132" i="1"/>
  <c r="X132" i="1"/>
  <c r="V132" i="1"/>
  <c r="T132" i="1"/>
  <c r="R132" i="1"/>
  <c r="P132" i="1"/>
  <c r="N132" i="1"/>
  <c r="DN131" i="1"/>
  <c r="DM131" i="1"/>
  <c r="DK131" i="1"/>
  <c r="DI131" i="1"/>
  <c r="DG131" i="1"/>
  <c r="DE131" i="1"/>
  <c r="DC131" i="1"/>
  <c r="DA131" i="1"/>
  <c r="CY131" i="1"/>
  <c r="CW131" i="1"/>
  <c r="CU131" i="1"/>
  <c r="CS131" i="1"/>
  <c r="CQ131" i="1"/>
  <c r="CO131" i="1"/>
  <c r="CM131" i="1"/>
  <c r="CK131" i="1"/>
  <c r="CI131" i="1"/>
  <c r="CG131" i="1"/>
  <c r="CE131" i="1"/>
  <c r="CC131" i="1"/>
  <c r="CA131" i="1"/>
  <c r="BY131" i="1"/>
  <c r="BW131" i="1"/>
  <c r="BU131" i="1"/>
  <c r="BS131" i="1"/>
  <c r="BQ131" i="1"/>
  <c r="BO131" i="1"/>
  <c r="BM131" i="1"/>
  <c r="BK131" i="1"/>
  <c r="BI131" i="1"/>
  <c r="BG131" i="1"/>
  <c r="BE131" i="1"/>
  <c r="BC131" i="1"/>
  <c r="BA131" i="1"/>
  <c r="AY131" i="1"/>
  <c r="AW131" i="1"/>
  <c r="AU131" i="1"/>
  <c r="AS131" i="1"/>
  <c r="AQ131" i="1"/>
  <c r="AO131" i="1"/>
  <c r="AM131" i="1"/>
  <c r="AK131" i="1"/>
  <c r="AI131" i="1"/>
  <c r="AG131" i="1"/>
  <c r="AE131" i="1"/>
  <c r="AC131" i="1"/>
  <c r="AA131" i="1"/>
  <c r="Y131" i="1"/>
  <c r="W131" i="1"/>
  <c r="U131" i="1"/>
  <c r="S131" i="1"/>
  <c r="Q131" i="1"/>
  <c r="O131" i="1"/>
  <c r="DN130" i="1"/>
  <c r="DM130" i="1"/>
  <c r="DK130" i="1"/>
  <c r="DI130" i="1"/>
  <c r="DG130" i="1"/>
  <c r="DE130" i="1"/>
  <c r="DC130" i="1"/>
  <c r="DA130" i="1"/>
  <c r="CY130" i="1"/>
  <c r="CW130" i="1"/>
  <c r="CU130" i="1"/>
  <c r="CS130" i="1"/>
  <c r="CQ130" i="1"/>
  <c r="CO130" i="1"/>
  <c r="CM130" i="1"/>
  <c r="CK130" i="1"/>
  <c r="CI130" i="1"/>
  <c r="CG130" i="1"/>
  <c r="CE130" i="1"/>
  <c r="CC130" i="1"/>
  <c r="CA130" i="1"/>
  <c r="BY130" i="1"/>
  <c r="BW130" i="1"/>
  <c r="BU130" i="1"/>
  <c r="BS130" i="1"/>
  <c r="BQ130" i="1"/>
  <c r="BO130" i="1"/>
  <c r="BM130" i="1"/>
  <c r="BK130" i="1"/>
  <c r="BI130" i="1"/>
  <c r="BG130" i="1"/>
  <c r="BE130" i="1"/>
  <c r="BC130" i="1"/>
  <c r="BA130" i="1"/>
  <c r="AY130" i="1"/>
  <c r="AW130" i="1"/>
  <c r="AU130" i="1"/>
  <c r="AS130" i="1"/>
  <c r="AQ130" i="1"/>
  <c r="AO130" i="1"/>
  <c r="AM130" i="1"/>
  <c r="AK130" i="1"/>
  <c r="AI130" i="1"/>
  <c r="AG130" i="1"/>
  <c r="AE130" i="1"/>
  <c r="AC130" i="1"/>
  <c r="AA130" i="1"/>
  <c r="Y130" i="1"/>
  <c r="W130" i="1"/>
  <c r="U130" i="1"/>
  <c r="S130" i="1"/>
  <c r="Q130" i="1"/>
  <c r="O130" i="1"/>
  <c r="DN129" i="1"/>
  <c r="DM129" i="1"/>
  <c r="DK129" i="1"/>
  <c r="DI129" i="1"/>
  <c r="DG129" i="1"/>
  <c r="DE129" i="1"/>
  <c r="DC129" i="1"/>
  <c r="DA129" i="1"/>
  <c r="CY129" i="1"/>
  <c r="CW129" i="1"/>
  <c r="CU129" i="1"/>
  <c r="CS129" i="1"/>
  <c r="CQ129" i="1"/>
  <c r="CO129" i="1"/>
  <c r="CM129" i="1"/>
  <c r="CK129" i="1"/>
  <c r="CI129" i="1"/>
  <c r="CG129" i="1"/>
  <c r="CE129" i="1"/>
  <c r="CC129" i="1"/>
  <c r="CA129" i="1"/>
  <c r="BY129" i="1"/>
  <c r="BW129" i="1"/>
  <c r="BU129" i="1"/>
  <c r="BS129" i="1"/>
  <c r="BQ129" i="1"/>
  <c r="BO129" i="1"/>
  <c r="BM129" i="1"/>
  <c r="BK129" i="1"/>
  <c r="BI129" i="1"/>
  <c r="BG129" i="1"/>
  <c r="BE129" i="1"/>
  <c r="BC129" i="1"/>
  <c r="BA129" i="1"/>
  <c r="AY129" i="1"/>
  <c r="AW129" i="1"/>
  <c r="AU129" i="1"/>
  <c r="AS129" i="1"/>
  <c r="AQ129" i="1"/>
  <c r="AO129" i="1"/>
  <c r="AM129" i="1"/>
  <c r="AK129" i="1"/>
  <c r="AI129" i="1"/>
  <c r="AG129" i="1"/>
  <c r="AE129" i="1"/>
  <c r="AC129" i="1"/>
  <c r="AA129" i="1"/>
  <c r="Y129" i="1"/>
  <c r="W129" i="1"/>
  <c r="U129" i="1"/>
  <c r="S129" i="1"/>
  <c r="Q129" i="1"/>
  <c r="O129" i="1"/>
  <c r="DN128" i="1"/>
  <c r="DM128" i="1"/>
  <c r="DK128" i="1"/>
  <c r="DI128" i="1"/>
  <c r="DG128" i="1"/>
  <c r="DE128" i="1"/>
  <c r="DC128" i="1"/>
  <c r="DA128" i="1"/>
  <c r="CY128" i="1"/>
  <c r="CW128" i="1"/>
  <c r="CU128" i="1"/>
  <c r="CS128" i="1"/>
  <c r="CQ128" i="1"/>
  <c r="CO128" i="1"/>
  <c r="CM128" i="1"/>
  <c r="CK128" i="1"/>
  <c r="CI128" i="1"/>
  <c r="CG128" i="1"/>
  <c r="CE128" i="1"/>
  <c r="CC128" i="1"/>
  <c r="CA128" i="1"/>
  <c r="BY128" i="1"/>
  <c r="BW128" i="1"/>
  <c r="BU128" i="1"/>
  <c r="BS128" i="1"/>
  <c r="BQ128" i="1"/>
  <c r="BO128" i="1"/>
  <c r="BM128" i="1"/>
  <c r="BK128" i="1"/>
  <c r="BI128" i="1"/>
  <c r="BG128" i="1"/>
  <c r="BE128" i="1"/>
  <c r="BC128" i="1"/>
  <c r="BA128" i="1"/>
  <c r="AY128" i="1"/>
  <c r="AW128" i="1"/>
  <c r="AU128" i="1"/>
  <c r="AS128" i="1"/>
  <c r="AQ128" i="1"/>
  <c r="AO128" i="1"/>
  <c r="AM128" i="1"/>
  <c r="AK128" i="1"/>
  <c r="AI128" i="1"/>
  <c r="AG128" i="1"/>
  <c r="AE128" i="1"/>
  <c r="AC128" i="1"/>
  <c r="AA128" i="1"/>
  <c r="Y128" i="1"/>
  <c r="W128" i="1"/>
  <c r="U128" i="1"/>
  <c r="S128" i="1"/>
  <c r="Q128" i="1"/>
  <c r="O128" i="1"/>
  <c r="DN127" i="1"/>
  <c r="DM127" i="1"/>
  <c r="DK127" i="1"/>
  <c r="DI127" i="1"/>
  <c r="DG127" i="1"/>
  <c r="DE127" i="1"/>
  <c r="DC127" i="1"/>
  <c r="DA127" i="1"/>
  <c r="CY127" i="1"/>
  <c r="CW127" i="1"/>
  <c r="CU127" i="1"/>
  <c r="CS127" i="1"/>
  <c r="CQ127" i="1"/>
  <c r="CO127" i="1"/>
  <c r="CM127" i="1"/>
  <c r="CK127" i="1"/>
  <c r="CI127" i="1"/>
  <c r="CG127" i="1"/>
  <c r="CE127" i="1"/>
  <c r="CC127" i="1"/>
  <c r="CA127" i="1"/>
  <c r="BY127" i="1"/>
  <c r="BW127" i="1"/>
  <c r="BU127" i="1"/>
  <c r="BS127" i="1"/>
  <c r="BQ127" i="1"/>
  <c r="BO127" i="1"/>
  <c r="BM127" i="1"/>
  <c r="BK127" i="1"/>
  <c r="BI127" i="1"/>
  <c r="BG127" i="1"/>
  <c r="BE127" i="1"/>
  <c r="BC127" i="1"/>
  <c r="BA127" i="1"/>
  <c r="AY127" i="1"/>
  <c r="AW127" i="1"/>
  <c r="AU127" i="1"/>
  <c r="AS127" i="1"/>
  <c r="AQ127" i="1"/>
  <c r="AO127" i="1"/>
  <c r="AM127" i="1"/>
  <c r="AK127" i="1"/>
  <c r="AI127" i="1"/>
  <c r="AG127" i="1"/>
  <c r="AE127" i="1"/>
  <c r="AC127" i="1"/>
  <c r="AA127" i="1"/>
  <c r="Y127" i="1"/>
  <c r="W127" i="1"/>
  <c r="U127" i="1"/>
  <c r="S127" i="1"/>
  <c r="Q127" i="1"/>
  <c r="O127" i="1"/>
  <c r="DN126" i="1"/>
  <c r="DM126" i="1"/>
  <c r="DK126" i="1"/>
  <c r="DI126" i="1"/>
  <c r="DG126" i="1"/>
  <c r="DE126" i="1"/>
  <c r="DC126" i="1"/>
  <c r="DA126" i="1"/>
  <c r="CY126" i="1"/>
  <c r="CW126" i="1"/>
  <c r="CU126" i="1"/>
  <c r="CS126" i="1"/>
  <c r="CQ126" i="1"/>
  <c r="CO126" i="1"/>
  <c r="CM126" i="1"/>
  <c r="CK126" i="1"/>
  <c r="CI126" i="1"/>
  <c r="CG126" i="1"/>
  <c r="CE126" i="1"/>
  <c r="CC126" i="1"/>
  <c r="CA126" i="1"/>
  <c r="BY126" i="1"/>
  <c r="BW126" i="1"/>
  <c r="BU126" i="1"/>
  <c r="BS126" i="1"/>
  <c r="BQ126" i="1"/>
  <c r="BO126" i="1"/>
  <c r="BM126" i="1"/>
  <c r="BK126" i="1"/>
  <c r="BI126" i="1"/>
  <c r="BG126" i="1"/>
  <c r="BE126" i="1"/>
  <c r="BC126" i="1"/>
  <c r="BA126" i="1"/>
  <c r="AY126" i="1"/>
  <c r="AW126" i="1"/>
  <c r="AU126" i="1"/>
  <c r="AS126" i="1"/>
  <c r="AQ126" i="1"/>
  <c r="AO126" i="1"/>
  <c r="AM126" i="1"/>
  <c r="AK126" i="1"/>
  <c r="AI126" i="1"/>
  <c r="AG126" i="1"/>
  <c r="AE126" i="1"/>
  <c r="AC126" i="1"/>
  <c r="AA126" i="1"/>
  <c r="Y126" i="1"/>
  <c r="W126" i="1"/>
  <c r="U126" i="1"/>
  <c r="S126" i="1"/>
  <c r="Q126" i="1"/>
  <c r="O126" i="1"/>
  <c r="DN125" i="1"/>
  <c r="DM125" i="1"/>
  <c r="DK125" i="1"/>
  <c r="DI125" i="1"/>
  <c r="DG125" i="1"/>
  <c r="DE125" i="1"/>
  <c r="DC125" i="1"/>
  <c r="DA125" i="1"/>
  <c r="CY125" i="1"/>
  <c r="CW125" i="1"/>
  <c r="CU125" i="1"/>
  <c r="CS125" i="1"/>
  <c r="CQ125" i="1"/>
  <c r="CO125" i="1"/>
  <c r="CM125" i="1"/>
  <c r="CK125" i="1"/>
  <c r="CI125" i="1"/>
  <c r="CG125" i="1"/>
  <c r="CE125" i="1"/>
  <c r="CC125" i="1"/>
  <c r="CA125" i="1"/>
  <c r="BY125" i="1"/>
  <c r="BW125" i="1"/>
  <c r="BU125" i="1"/>
  <c r="BS125" i="1"/>
  <c r="BQ125" i="1"/>
  <c r="BO125" i="1"/>
  <c r="BM125" i="1"/>
  <c r="BK125" i="1"/>
  <c r="BI125" i="1"/>
  <c r="BG125" i="1"/>
  <c r="BE125" i="1"/>
  <c r="BC125" i="1"/>
  <c r="BA125" i="1"/>
  <c r="AY125" i="1"/>
  <c r="AW125" i="1"/>
  <c r="AU125" i="1"/>
  <c r="AS125" i="1"/>
  <c r="AQ125" i="1"/>
  <c r="AO125" i="1"/>
  <c r="AM125" i="1"/>
  <c r="AK125" i="1"/>
  <c r="AI125" i="1"/>
  <c r="AG125" i="1"/>
  <c r="AE125" i="1"/>
  <c r="AC125" i="1"/>
  <c r="AA125" i="1"/>
  <c r="Y125" i="1"/>
  <c r="W125" i="1"/>
  <c r="U125" i="1"/>
  <c r="S125" i="1"/>
  <c r="Q125" i="1"/>
  <c r="O125" i="1"/>
  <c r="DN124" i="1"/>
  <c r="DM124" i="1"/>
  <c r="DK124" i="1"/>
  <c r="DI124" i="1"/>
  <c r="DG124" i="1"/>
  <c r="DE124" i="1"/>
  <c r="DC124" i="1"/>
  <c r="DA124" i="1"/>
  <c r="CY124" i="1"/>
  <c r="CW124" i="1"/>
  <c r="CU124" i="1"/>
  <c r="CS124" i="1"/>
  <c r="CQ124" i="1"/>
  <c r="CO124" i="1"/>
  <c r="CM124" i="1"/>
  <c r="CK124" i="1"/>
  <c r="CI124" i="1"/>
  <c r="CG124" i="1"/>
  <c r="CE124" i="1"/>
  <c r="CC124" i="1"/>
  <c r="CA124" i="1"/>
  <c r="BY124" i="1"/>
  <c r="BW124" i="1"/>
  <c r="BU124" i="1"/>
  <c r="BS124" i="1"/>
  <c r="BQ124" i="1"/>
  <c r="BO124" i="1"/>
  <c r="BM124" i="1"/>
  <c r="BK124" i="1"/>
  <c r="BI124" i="1"/>
  <c r="BG124" i="1"/>
  <c r="BE124" i="1"/>
  <c r="BC124" i="1"/>
  <c r="BA124" i="1"/>
  <c r="AY124" i="1"/>
  <c r="AW124" i="1"/>
  <c r="AU124" i="1"/>
  <c r="AS124" i="1"/>
  <c r="AQ124" i="1"/>
  <c r="AO124" i="1"/>
  <c r="AM124" i="1"/>
  <c r="AK124" i="1"/>
  <c r="AI124" i="1"/>
  <c r="AG124" i="1"/>
  <c r="AE124" i="1"/>
  <c r="AC124" i="1"/>
  <c r="AA124" i="1"/>
  <c r="Y124" i="1"/>
  <c r="W124" i="1"/>
  <c r="U124" i="1"/>
  <c r="S124" i="1"/>
  <c r="Q124" i="1"/>
  <c r="O124" i="1"/>
  <c r="DN123" i="1"/>
  <c r="DM123" i="1"/>
  <c r="DK123" i="1"/>
  <c r="DI123" i="1"/>
  <c r="DG123" i="1"/>
  <c r="DE123" i="1"/>
  <c r="DC123" i="1"/>
  <c r="DA123" i="1"/>
  <c r="CY123" i="1"/>
  <c r="CW123" i="1"/>
  <c r="CU123" i="1"/>
  <c r="CS123" i="1"/>
  <c r="CQ123" i="1"/>
  <c r="CO123" i="1"/>
  <c r="CM123" i="1"/>
  <c r="CK123" i="1"/>
  <c r="CI123" i="1"/>
  <c r="CG123" i="1"/>
  <c r="CE123" i="1"/>
  <c r="CC123" i="1"/>
  <c r="CA123" i="1"/>
  <c r="BY123" i="1"/>
  <c r="BW123" i="1"/>
  <c r="BU123" i="1"/>
  <c r="BS123" i="1"/>
  <c r="BQ123" i="1"/>
  <c r="BO123" i="1"/>
  <c r="BM123" i="1"/>
  <c r="BK123" i="1"/>
  <c r="BI123" i="1"/>
  <c r="BG123" i="1"/>
  <c r="BE123" i="1"/>
  <c r="BC123" i="1"/>
  <c r="BA123" i="1"/>
  <c r="AY123" i="1"/>
  <c r="AW123" i="1"/>
  <c r="AU123" i="1"/>
  <c r="AS123" i="1"/>
  <c r="AQ123" i="1"/>
  <c r="AO123" i="1"/>
  <c r="AM123" i="1"/>
  <c r="AK123" i="1"/>
  <c r="AI123" i="1"/>
  <c r="AG123" i="1"/>
  <c r="AE123" i="1"/>
  <c r="AC123" i="1"/>
  <c r="AA123" i="1"/>
  <c r="Y123" i="1"/>
  <c r="Y119" i="1" s="1"/>
  <c r="W123" i="1"/>
  <c r="U123" i="1"/>
  <c r="S123" i="1"/>
  <c r="Q123" i="1"/>
  <c r="O123" i="1"/>
  <c r="DM122" i="1"/>
  <c r="DK122" i="1"/>
  <c r="DI122" i="1"/>
  <c r="DG122" i="1"/>
  <c r="DE122" i="1"/>
  <c r="DC122" i="1"/>
  <c r="DA122" i="1"/>
  <c r="CY122" i="1"/>
  <c r="CW122" i="1"/>
  <c r="CU122" i="1"/>
  <c r="CS122" i="1"/>
  <c r="CQ122" i="1"/>
  <c r="CO122" i="1"/>
  <c r="CM122" i="1"/>
  <c r="CK122" i="1"/>
  <c r="CI122" i="1"/>
  <c r="CG122" i="1"/>
  <c r="CE122" i="1"/>
  <c r="CC122" i="1"/>
  <c r="BZ122" i="1"/>
  <c r="CA122" i="1" s="1"/>
  <c r="BY122" i="1"/>
  <c r="BW122" i="1"/>
  <c r="BU122" i="1"/>
  <c r="BS122" i="1"/>
  <c r="BQ122" i="1"/>
  <c r="BN122" i="1"/>
  <c r="BN119" i="1" s="1"/>
  <c r="BM122" i="1"/>
  <c r="BK122" i="1"/>
  <c r="BI122" i="1"/>
  <c r="BG122" i="1"/>
  <c r="BE122" i="1"/>
  <c r="BC122" i="1"/>
  <c r="BA122" i="1"/>
  <c r="AY122" i="1"/>
  <c r="AW122" i="1"/>
  <c r="AU122" i="1"/>
  <c r="AS122" i="1"/>
  <c r="AQ122" i="1"/>
  <c r="AO122" i="1"/>
  <c r="AM122" i="1"/>
  <c r="AK122" i="1"/>
  <c r="AI122" i="1"/>
  <c r="AG122" i="1"/>
  <c r="AE122" i="1"/>
  <c r="AC122" i="1"/>
  <c r="AA122" i="1"/>
  <c r="Y122" i="1"/>
  <c r="W122" i="1"/>
  <c r="U122" i="1"/>
  <c r="S122" i="1"/>
  <c r="P122" i="1"/>
  <c r="Q122" i="1" s="1"/>
  <c r="O122" i="1"/>
  <c r="DN121" i="1"/>
  <c r="DM121" i="1"/>
  <c r="DK121" i="1"/>
  <c r="DI121" i="1"/>
  <c r="DG121" i="1"/>
  <c r="DE121" i="1"/>
  <c r="DC121" i="1"/>
  <c r="DA121" i="1"/>
  <c r="CY121" i="1"/>
  <c r="CW121" i="1"/>
  <c r="CU121" i="1"/>
  <c r="CS121" i="1"/>
  <c r="CQ121" i="1"/>
  <c r="CO121" i="1"/>
  <c r="CM121" i="1"/>
  <c r="CK121" i="1"/>
  <c r="CI121" i="1"/>
  <c r="CG121" i="1"/>
  <c r="CE121" i="1"/>
  <c r="CC121" i="1"/>
  <c r="CA121" i="1"/>
  <c r="BY121" i="1"/>
  <c r="BW121" i="1"/>
  <c r="BU121" i="1"/>
  <c r="BS121" i="1"/>
  <c r="BQ121" i="1"/>
  <c r="BO121" i="1"/>
  <c r="BM121" i="1"/>
  <c r="BK121" i="1"/>
  <c r="BI121" i="1"/>
  <c r="BG121" i="1"/>
  <c r="BE121" i="1"/>
  <c r="BC121" i="1"/>
  <c r="BA121" i="1"/>
  <c r="AY121" i="1"/>
  <c r="AW121" i="1"/>
  <c r="AU121" i="1"/>
  <c r="AS121" i="1"/>
  <c r="AQ121" i="1"/>
  <c r="AO121" i="1"/>
  <c r="AM121" i="1"/>
  <c r="AK121" i="1"/>
  <c r="AI121" i="1"/>
  <c r="AG121" i="1"/>
  <c r="AE121" i="1"/>
  <c r="AC121" i="1"/>
  <c r="AA121" i="1"/>
  <c r="Y121" i="1"/>
  <c r="W121" i="1"/>
  <c r="U121" i="1"/>
  <c r="S121" i="1"/>
  <c r="Q121" i="1"/>
  <c r="O121" i="1"/>
  <c r="DN120" i="1"/>
  <c r="DM120" i="1"/>
  <c r="DK120" i="1"/>
  <c r="DI120" i="1"/>
  <c r="DG120" i="1"/>
  <c r="DE120" i="1"/>
  <c r="DC120" i="1"/>
  <c r="DA120" i="1"/>
  <c r="CY120" i="1"/>
  <c r="CW120" i="1"/>
  <c r="CU120" i="1"/>
  <c r="CS120" i="1"/>
  <c r="CQ120" i="1"/>
  <c r="CO120" i="1"/>
  <c r="CM120" i="1"/>
  <c r="CK120" i="1"/>
  <c r="CI120" i="1"/>
  <c r="CG120" i="1"/>
  <c r="CE120" i="1"/>
  <c r="CC120" i="1"/>
  <c r="CA120" i="1"/>
  <c r="BY120" i="1"/>
  <c r="BW120" i="1"/>
  <c r="BU120" i="1"/>
  <c r="BS120" i="1"/>
  <c r="BQ120" i="1"/>
  <c r="BO120" i="1"/>
  <c r="BM120" i="1"/>
  <c r="BK120" i="1"/>
  <c r="BI120" i="1"/>
  <c r="BG120" i="1"/>
  <c r="BE120" i="1"/>
  <c r="BC120" i="1"/>
  <c r="BA120" i="1"/>
  <c r="AY120" i="1"/>
  <c r="AW120" i="1"/>
  <c r="AU120" i="1"/>
  <c r="AS120" i="1"/>
  <c r="AQ120" i="1"/>
  <c r="AO120" i="1"/>
  <c r="AM120" i="1"/>
  <c r="AK120" i="1"/>
  <c r="AI120" i="1"/>
  <c r="AG120" i="1"/>
  <c r="AE120" i="1"/>
  <c r="AC120" i="1"/>
  <c r="AA120" i="1"/>
  <c r="Y120" i="1"/>
  <c r="W120" i="1"/>
  <c r="U120" i="1"/>
  <c r="S120" i="1"/>
  <c r="Q120" i="1"/>
  <c r="O120" i="1"/>
  <c r="DL119" i="1"/>
  <c r="DH119" i="1"/>
  <c r="DF119" i="1"/>
  <c r="DD119" i="1"/>
  <c r="DB119" i="1"/>
  <c r="CZ119" i="1"/>
  <c r="CX119" i="1"/>
  <c r="CV119" i="1"/>
  <c r="CT119" i="1"/>
  <c r="CR119" i="1"/>
  <c r="CP119" i="1"/>
  <c r="CN119" i="1"/>
  <c r="CL119" i="1"/>
  <c r="CJ119" i="1"/>
  <c r="CH119" i="1"/>
  <c r="CF119" i="1"/>
  <c r="CD119" i="1"/>
  <c r="CB119" i="1"/>
  <c r="BX119" i="1"/>
  <c r="BV119" i="1"/>
  <c r="BT119" i="1"/>
  <c r="BR119" i="1"/>
  <c r="BP119" i="1"/>
  <c r="BL119" i="1"/>
  <c r="BJ119" i="1"/>
  <c r="BH119" i="1"/>
  <c r="BF119" i="1"/>
  <c r="BD119" i="1"/>
  <c r="BB119" i="1"/>
  <c r="AZ119" i="1"/>
  <c r="AX119" i="1"/>
  <c r="AV119" i="1"/>
  <c r="AT119" i="1"/>
  <c r="AR119" i="1"/>
  <c r="AN119" i="1"/>
  <c r="AL119" i="1"/>
  <c r="AJ119" i="1"/>
  <c r="AH119" i="1"/>
  <c r="AF119" i="1"/>
  <c r="AD119" i="1"/>
  <c r="AB119" i="1"/>
  <c r="Z119" i="1"/>
  <c r="X119" i="1"/>
  <c r="V119" i="1"/>
  <c r="T119" i="1"/>
  <c r="R119" i="1"/>
  <c r="P119" i="1"/>
  <c r="N119" i="1"/>
  <c r="DM118" i="1"/>
  <c r="DK118" i="1"/>
  <c r="DI118" i="1"/>
  <c r="DG118" i="1"/>
  <c r="DE118" i="1"/>
  <c r="DC118" i="1"/>
  <c r="DA118" i="1"/>
  <c r="CY118" i="1"/>
  <c r="CW118" i="1"/>
  <c r="CU118" i="1"/>
  <c r="CS118" i="1"/>
  <c r="CQ118" i="1"/>
  <c r="CO118" i="1"/>
  <c r="CM118" i="1"/>
  <c r="CK118" i="1"/>
  <c r="CI118" i="1"/>
  <c r="CG118" i="1"/>
  <c r="CE118" i="1"/>
  <c r="CC118" i="1"/>
  <c r="CA118" i="1"/>
  <c r="BY118" i="1"/>
  <c r="BW118" i="1"/>
  <c r="BU118" i="1"/>
  <c r="BS118" i="1"/>
  <c r="BQ118" i="1"/>
  <c r="BN118" i="1"/>
  <c r="BO118" i="1" s="1"/>
  <c r="BM118" i="1"/>
  <c r="BK118" i="1"/>
  <c r="BI118" i="1"/>
  <c r="BG118" i="1"/>
  <c r="BE118" i="1"/>
  <c r="BC118" i="1"/>
  <c r="BA118" i="1"/>
  <c r="AY118" i="1"/>
  <c r="AW118" i="1"/>
  <c r="AU118" i="1"/>
  <c r="AR118" i="1"/>
  <c r="AQ118" i="1"/>
  <c r="AO118" i="1"/>
  <c r="AM118" i="1"/>
  <c r="AK118" i="1"/>
  <c r="AI118" i="1"/>
  <c r="AG118" i="1"/>
  <c r="AE118" i="1"/>
  <c r="AC118" i="1"/>
  <c r="AA118" i="1"/>
  <c r="Y118" i="1"/>
  <c r="W118" i="1"/>
  <c r="U118" i="1"/>
  <c r="S118" i="1"/>
  <c r="Q118" i="1"/>
  <c r="O118" i="1"/>
  <c r="DM117" i="1"/>
  <c r="DK117" i="1"/>
  <c r="DI117" i="1"/>
  <c r="DG117" i="1"/>
  <c r="DE117" i="1"/>
  <c r="DC117" i="1"/>
  <c r="DA117" i="1"/>
  <c r="CY117" i="1"/>
  <c r="CW117" i="1"/>
  <c r="CU117" i="1"/>
  <c r="CS117" i="1"/>
  <c r="CQ117" i="1"/>
  <c r="CO117" i="1"/>
  <c r="CM117" i="1"/>
  <c r="CK117" i="1"/>
  <c r="CI117" i="1"/>
  <c r="CG117" i="1"/>
  <c r="CE117" i="1"/>
  <c r="CC117" i="1"/>
  <c r="CA117" i="1"/>
  <c r="BY117" i="1"/>
  <c r="BW117" i="1"/>
  <c r="BU117" i="1"/>
  <c r="BS117" i="1"/>
  <c r="BQ117" i="1"/>
  <c r="BO117" i="1"/>
  <c r="BM117" i="1"/>
  <c r="BK117" i="1"/>
  <c r="BI117" i="1"/>
  <c r="BG117" i="1"/>
  <c r="BE117" i="1"/>
  <c r="BC117" i="1"/>
  <c r="BA117" i="1"/>
  <c r="AY117" i="1"/>
  <c r="AW117" i="1"/>
  <c r="AU117" i="1"/>
  <c r="AS117" i="1"/>
  <c r="AQ117" i="1"/>
  <c r="AO117" i="1"/>
  <c r="AM117" i="1"/>
  <c r="AK117" i="1"/>
  <c r="AI117" i="1"/>
  <c r="AG117" i="1"/>
  <c r="AE117" i="1"/>
  <c r="AC117" i="1"/>
  <c r="AA117" i="1"/>
  <c r="Y117" i="1"/>
  <c r="W117" i="1"/>
  <c r="U117" i="1"/>
  <c r="S117" i="1"/>
  <c r="P117" i="1"/>
  <c r="DN117" i="1" s="1"/>
  <c r="O117" i="1"/>
  <c r="DM116" i="1"/>
  <c r="DK116" i="1"/>
  <c r="DI116" i="1"/>
  <c r="DG116" i="1"/>
  <c r="DE116" i="1"/>
  <c r="DC116" i="1"/>
  <c r="DA116" i="1"/>
  <c r="CY116" i="1"/>
  <c r="CW116" i="1"/>
  <c r="CU116" i="1"/>
  <c r="CS116" i="1"/>
  <c r="CQ116" i="1"/>
  <c r="CO116" i="1"/>
  <c r="CM116" i="1"/>
  <c r="CK116" i="1"/>
  <c r="CI116" i="1"/>
  <c r="CG116" i="1"/>
  <c r="CE116" i="1"/>
  <c r="CC116" i="1"/>
  <c r="CA116" i="1"/>
  <c r="BY116" i="1"/>
  <c r="BW116" i="1"/>
  <c r="BU116" i="1"/>
  <c r="BS116" i="1"/>
  <c r="BQ116" i="1"/>
  <c r="BO116" i="1"/>
  <c r="BM116" i="1"/>
  <c r="BK116" i="1"/>
  <c r="BI116" i="1"/>
  <c r="BG116" i="1"/>
  <c r="BE116" i="1"/>
  <c r="BC116" i="1"/>
  <c r="BA116" i="1"/>
  <c r="AY116" i="1"/>
  <c r="AW116" i="1"/>
  <c r="AU116" i="1"/>
  <c r="AS116" i="1"/>
  <c r="AQ116" i="1"/>
  <c r="AO116" i="1"/>
  <c r="AM116" i="1"/>
  <c r="AK116" i="1"/>
  <c r="AI116" i="1"/>
  <c r="AG116" i="1"/>
  <c r="AE116" i="1"/>
  <c r="AC116" i="1"/>
  <c r="AA116" i="1"/>
  <c r="Y116" i="1"/>
  <c r="W116" i="1"/>
  <c r="U116" i="1"/>
  <c r="S116" i="1"/>
  <c r="P116" i="1"/>
  <c r="DN116" i="1" s="1"/>
  <c r="O116" i="1"/>
  <c r="DM115" i="1"/>
  <c r="DK115" i="1"/>
  <c r="DI115" i="1"/>
  <c r="DG115" i="1"/>
  <c r="DE115" i="1"/>
  <c r="DC115" i="1"/>
  <c r="DA115" i="1"/>
  <c r="CY115" i="1"/>
  <c r="CW115" i="1"/>
  <c r="CU115" i="1"/>
  <c r="CS115" i="1"/>
  <c r="CQ115" i="1"/>
  <c r="CO115" i="1"/>
  <c r="CM115" i="1"/>
  <c r="CK115" i="1"/>
  <c r="CI115" i="1"/>
  <c r="CG115" i="1"/>
  <c r="CE115" i="1"/>
  <c r="CC115" i="1"/>
  <c r="CA115" i="1"/>
  <c r="BY115" i="1"/>
  <c r="BW115" i="1"/>
  <c r="BU115" i="1"/>
  <c r="BS115" i="1"/>
  <c r="BQ115" i="1"/>
  <c r="BO115" i="1"/>
  <c r="BM115" i="1"/>
  <c r="BK115" i="1"/>
  <c r="BI115" i="1"/>
  <c r="BG115" i="1"/>
  <c r="BE115" i="1"/>
  <c r="BC115" i="1"/>
  <c r="BA115" i="1"/>
  <c r="AY115" i="1"/>
  <c r="AW115" i="1"/>
  <c r="AU115" i="1"/>
  <c r="AS115" i="1"/>
  <c r="AQ115" i="1"/>
  <c r="AO115" i="1"/>
  <c r="AM115" i="1"/>
  <c r="AK115" i="1"/>
  <c r="AI115" i="1"/>
  <c r="AG115" i="1"/>
  <c r="AE115" i="1"/>
  <c r="AC115" i="1"/>
  <c r="AA115" i="1"/>
  <c r="Y115" i="1"/>
  <c r="W115" i="1"/>
  <c r="U115" i="1"/>
  <c r="S115" i="1"/>
  <c r="P115" i="1"/>
  <c r="DN115" i="1" s="1"/>
  <c r="O115" i="1"/>
  <c r="DM114" i="1"/>
  <c r="DK114" i="1"/>
  <c r="DI114" i="1"/>
  <c r="DG114" i="1"/>
  <c r="DE114" i="1"/>
  <c r="DC114" i="1"/>
  <c r="DA114" i="1"/>
  <c r="CY114" i="1"/>
  <c r="CW114" i="1"/>
  <c r="CU114" i="1"/>
  <c r="CS114" i="1"/>
  <c r="CQ114" i="1"/>
  <c r="CO114" i="1"/>
  <c r="CM114" i="1"/>
  <c r="CK114" i="1"/>
  <c r="CI114" i="1"/>
  <c r="CG114" i="1"/>
  <c r="CE114" i="1"/>
  <c r="CC114" i="1"/>
  <c r="CA114" i="1"/>
  <c r="BY114" i="1"/>
  <c r="BW114" i="1"/>
  <c r="BU114" i="1"/>
  <c r="BS114" i="1"/>
  <c r="BQ114" i="1"/>
  <c r="BN114" i="1"/>
  <c r="DN114" i="1" s="1"/>
  <c r="BM114" i="1"/>
  <c r="BK114" i="1"/>
  <c r="BI114" i="1"/>
  <c r="BG114" i="1"/>
  <c r="BE114" i="1"/>
  <c r="BC114" i="1"/>
  <c r="BA114" i="1"/>
  <c r="AY114" i="1"/>
  <c r="AW114" i="1"/>
  <c r="AU114" i="1"/>
  <c r="AS114" i="1"/>
  <c r="AQ114" i="1"/>
  <c r="AO114" i="1"/>
  <c r="AM114" i="1"/>
  <c r="AK114" i="1"/>
  <c r="AI114" i="1"/>
  <c r="AG114" i="1"/>
  <c r="AE114" i="1"/>
  <c r="AC114" i="1"/>
  <c r="AA114" i="1"/>
  <c r="Y114" i="1"/>
  <c r="W114" i="1"/>
  <c r="U114" i="1"/>
  <c r="S114" i="1"/>
  <c r="Q114" i="1"/>
  <c r="O114" i="1"/>
  <c r="DN113" i="1"/>
  <c r="DM113" i="1"/>
  <c r="DK113" i="1"/>
  <c r="DI113" i="1"/>
  <c r="DG113" i="1"/>
  <c r="DE113" i="1"/>
  <c r="DC113" i="1"/>
  <c r="DA113" i="1"/>
  <c r="CY113" i="1"/>
  <c r="CW113" i="1"/>
  <c r="CU113" i="1"/>
  <c r="CS113" i="1"/>
  <c r="CQ113" i="1"/>
  <c r="CO113" i="1"/>
  <c r="CM113" i="1"/>
  <c r="CK113" i="1"/>
  <c r="CI113" i="1"/>
  <c r="CG113" i="1"/>
  <c r="CE113" i="1"/>
  <c r="CC113" i="1"/>
  <c r="CA113" i="1"/>
  <c r="BY113" i="1"/>
  <c r="BW113" i="1"/>
  <c r="BU113" i="1"/>
  <c r="BS113" i="1"/>
  <c r="BQ113" i="1"/>
  <c r="BO113" i="1"/>
  <c r="BM113" i="1"/>
  <c r="BK113" i="1"/>
  <c r="BI113" i="1"/>
  <c r="BG113" i="1"/>
  <c r="BE113" i="1"/>
  <c r="BC113" i="1"/>
  <c r="BA113" i="1"/>
  <c r="AY113" i="1"/>
  <c r="AW113" i="1"/>
  <c r="AU113" i="1"/>
  <c r="AS113" i="1"/>
  <c r="AQ113" i="1"/>
  <c r="AO113" i="1"/>
  <c r="AM113" i="1"/>
  <c r="AK113" i="1"/>
  <c r="AI113" i="1"/>
  <c r="AG113" i="1"/>
  <c r="AE113" i="1"/>
  <c r="AC113" i="1"/>
  <c r="AA113" i="1"/>
  <c r="Y113" i="1"/>
  <c r="W113" i="1"/>
  <c r="U113" i="1"/>
  <c r="S113" i="1"/>
  <c r="Q113" i="1"/>
  <c r="O113" i="1"/>
  <c r="DN112" i="1"/>
  <c r="DM112" i="1"/>
  <c r="DK112" i="1"/>
  <c r="DI112" i="1"/>
  <c r="DG112" i="1"/>
  <c r="DE112" i="1"/>
  <c r="DC112" i="1"/>
  <c r="DA112" i="1"/>
  <c r="CY112" i="1"/>
  <c r="CW112" i="1"/>
  <c r="CU112" i="1"/>
  <c r="CS112" i="1"/>
  <c r="CQ112" i="1"/>
  <c r="CO112" i="1"/>
  <c r="CM112" i="1"/>
  <c r="CK112" i="1"/>
  <c r="CI112" i="1"/>
  <c r="CG112" i="1"/>
  <c r="CE112" i="1"/>
  <c r="CC112" i="1"/>
  <c r="CA112" i="1"/>
  <c r="BY112" i="1"/>
  <c r="BW112" i="1"/>
  <c r="BU112" i="1"/>
  <c r="BS112" i="1"/>
  <c r="BQ112" i="1"/>
  <c r="BO112" i="1"/>
  <c r="BM112" i="1"/>
  <c r="BK112" i="1"/>
  <c r="BI112" i="1"/>
  <c r="BG112" i="1"/>
  <c r="BE112" i="1"/>
  <c r="BC112" i="1"/>
  <c r="BA112" i="1"/>
  <c r="AY112" i="1"/>
  <c r="AW112" i="1"/>
  <c r="AU112" i="1"/>
  <c r="AS112" i="1"/>
  <c r="AQ112" i="1"/>
  <c r="AO112" i="1"/>
  <c r="AM112" i="1"/>
  <c r="AK112" i="1"/>
  <c r="AI112" i="1"/>
  <c r="AG112" i="1"/>
  <c r="AE112" i="1"/>
  <c r="AC112" i="1"/>
  <c r="AA112" i="1"/>
  <c r="Y112" i="1"/>
  <c r="W112" i="1"/>
  <c r="U112" i="1"/>
  <c r="S112" i="1"/>
  <c r="Q112" i="1"/>
  <c r="O112" i="1"/>
  <c r="DM111" i="1"/>
  <c r="DK111" i="1"/>
  <c r="DI111" i="1"/>
  <c r="DG111" i="1"/>
  <c r="DE111" i="1"/>
  <c r="DC111" i="1"/>
  <c r="DA111" i="1"/>
  <c r="CY111" i="1"/>
  <c r="CW111" i="1"/>
  <c r="CU111" i="1"/>
  <c r="CS111" i="1"/>
  <c r="CQ111" i="1"/>
  <c r="CO111" i="1"/>
  <c r="CM111" i="1"/>
  <c r="CK111" i="1"/>
  <c r="CI111" i="1"/>
  <c r="CG111" i="1"/>
  <c r="CE111" i="1"/>
  <c r="CC111" i="1"/>
  <c r="CA111" i="1"/>
  <c r="BY111" i="1"/>
  <c r="BW111" i="1"/>
  <c r="BU111" i="1"/>
  <c r="BS111" i="1"/>
  <c r="BQ111" i="1"/>
  <c r="BN111" i="1"/>
  <c r="DN111" i="1" s="1"/>
  <c r="BM111" i="1"/>
  <c r="BK111" i="1"/>
  <c r="BI111" i="1"/>
  <c r="BG111" i="1"/>
  <c r="BE111" i="1"/>
  <c r="BC111" i="1"/>
  <c r="BA111" i="1"/>
  <c r="AY111" i="1"/>
  <c r="AW111" i="1"/>
  <c r="AU111" i="1"/>
  <c r="AS111" i="1"/>
  <c r="AQ111" i="1"/>
  <c r="AO111" i="1"/>
  <c r="AM111" i="1"/>
  <c r="AK111" i="1"/>
  <c r="AI111" i="1"/>
  <c r="AG111" i="1"/>
  <c r="AE111" i="1"/>
  <c r="AC111" i="1"/>
  <c r="AA111" i="1"/>
  <c r="Y111" i="1"/>
  <c r="W111" i="1"/>
  <c r="U111" i="1"/>
  <c r="S111" i="1"/>
  <c r="Q111" i="1"/>
  <c r="O111" i="1"/>
  <c r="DN110" i="1"/>
  <c r="DM110" i="1"/>
  <c r="DK110" i="1"/>
  <c r="DI110" i="1"/>
  <c r="DG110" i="1"/>
  <c r="DE110" i="1"/>
  <c r="DC110" i="1"/>
  <c r="DA110" i="1"/>
  <c r="CY110" i="1"/>
  <c r="CW110" i="1"/>
  <c r="CU110" i="1"/>
  <c r="CS110" i="1"/>
  <c r="CQ110" i="1"/>
  <c r="CO110" i="1"/>
  <c r="CM110" i="1"/>
  <c r="CK110" i="1"/>
  <c r="CI110" i="1"/>
  <c r="CG110" i="1"/>
  <c r="CE110" i="1"/>
  <c r="CC110" i="1"/>
  <c r="CA110" i="1"/>
  <c r="BY110" i="1"/>
  <c r="BW110" i="1"/>
  <c r="BU110" i="1"/>
  <c r="BS110" i="1"/>
  <c r="BQ110" i="1"/>
  <c r="BO110" i="1"/>
  <c r="BM110" i="1"/>
  <c r="BK110" i="1"/>
  <c r="BI110" i="1"/>
  <c r="BG110" i="1"/>
  <c r="BE110" i="1"/>
  <c r="BC110" i="1"/>
  <c r="BA110" i="1"/>
  <c r="AY110" i="1"/>
  <c r="AW110" i="1"/>
  <c r="AU110" i="1"/>
  <c r="AS110" i="1"/>
  <c r="AQ110" i="1"/>
  <c r="AO110" i="1"/>
  <c r="AM110" i="1"/>
  <c r="AK110" i="1"/>
  <c r="AI110" i="1"/>
  <c r="AG110" i="1"/>
  <c r="AE110" i="1"/>
  <c r="AC110" i="1"/>
  <c r="AA110" i="1"/>
  <c r="Y110" i="1"/>
  <c r="W110" i="1"/>
  <c r="U110" i="1"/>
  <c r="S110" i="1"/>
  <c r="Q110" i="1"/>
  <c r="O110" i="1"/>
  <c r="DN109" i="1"/>
  <c r="DM109" i="1"/>
  <c r="DK109" i="1"/>
  <c r="DI109" i="1"/>
  <c r="DG109" i="1"/>
  <c r="DE109" i="1"/>
  <c r="DC109" i="1"/>
  <c r="DA109" i="1"/>
  <c r="CY109" i="1"/>
  <c r="CW109" i="1"/>
  <c r="CU109" i="1"/>
  <c r="CS109" i="1"/>
  <c r="CQ109" i="1"/>
  <c r="CO109" i="1"/>
  <c r="CM109" i="1"/>
  <c r="CK109" i="1"/>
  <c r="CI109" i="1"/>
  <c r="CG109" i="1"/>
  <c r="CE109" i="1"/>
  <c r="CC109" i="1"/>
  <c r="CA109" i="1"/>
  <c r="BY109" i="1"/>
  <c r="BW109" i="1"/>
  <c r="BU109" i="1"/>
  <c r="BS109" i="1"/>
  <c r="BQ109" i="1"/>
  <c r="BO109" i="1"/>
  <c r="BM109" i="1"/>
  <c r="BK109" i="1"/>
  <c r="BI109" i="1"/>
  <c r="BG109" i="1"/>
  <c r="BE109" i="1"/>
  <c r="BC109" i="1"/>
  <c r="BA109" i="1"/>
  <c r="AY109" i="1"/>
  <c r="AW109" i="1"/>
  <c r="AU109" i="1"/>
  <c r="AS109" i="1"/>
  <c r="AQ109" i="1"/>
  <c r="AO109" i="1"/>
  <c r="AM109" i="1"/>
  <c r="AK109" i="1"/>
  <c r="AI109" i="1"/>
  <c r="AG109" i="1"/>
  <c r="AE109" i="1"/>
  <c r="AC109" i="1"/>
  <c r="AA109" i="1"/>
  <c r="Y109" i="1"/>
  <c r="W109" i="1"/>
  <c r="U109" i="1"/>
  <c r="S109" i="1"/>
  <c r="Q109" i="1"/>
  <c r="O109" i="1"/>
  <c r="DN108" i="1"/>
  <c r="DM108" i="1"/>
  <c r="DK108" i="1"/>
  <c r="DI108" i="1"/>
  <c r="DG108" i="1"/>
  <c r="DE108" i="1"/>
  <c r="DC108" i="1"/>
  <c r="DA108" i="1"/>
  <c r="CY108" i="1"/>
  <c r="CW108" i="1"/>
  <c r="CU108" i="1"/>
  <c r="CS108" i="1"/>
  <c r="CQ108" i="1"/>
  <c r="CO108" i="1"/>
  <c r="CM108" i="1"/>
  <c r="CK108" i="1"/>
  <c r="CI108" i="1"/>
  <c r="CG108" i="1"/>
  <c r="CE108" i="1"/>
  <c r="CC108" i="1"/>
  <c r="CA108" i="1"/>
  <c r="BY108" i="1"/>
  <c r="BW108" i="1"/>
  <c r="BU108" i="1"/>
  <c r="BS108" i="1"/>
  <c r="BQ108" i="1"/>
  <c r="BO108" i="1"/>
  <c r="BM108" i="1"/>
  <c r="BK108" i="1"/>
  <c r="BI108" i="1"/>
  <c r="BG108" i="1"/>
  <c r="BE108" i="1"/>
  <c r="BC108" i="1"/>
  <c r="BA108" i="1"/>
  <c r="AY108" i="1"/>
  <c r="AW108" i="1"/>
  <c r="AU108" i="1"/>
  <c r="AS108" i="1"/>
  <c r="AQ108" i="1"/>
  <c r="AO108" i="1"/>
  <c r="AM108" i="1"/>
  <c r="AK108" i="1"/>
  <c r="AI108" i="1"/>
  <c r="AG108" i="1"/>
  <c r="AE108" i="1"/>
  <c r="AC108" i="1"/>
  <c r="AA108" i="1"/>
  <c r="Y108" i="1"/>
  <c r="W108" i="1"/>
  <c r="U108" i="1"/>
  <c r="S108" i="1"/>
  <c r="Q108" i="1"/>
  <c r="O108" i="1"/>
  <c r="DN107" i="1"/>
  <c r="DM107" i="1"/>
  <c r="DK107" i="1"/>
  <c r="DI107" i="1"/>
  <c r="DG107" i="1"/>
  <c r="DE107" i="1"/>
  <c r="DC107" i="1"/>
  <c r="DA107" i="1"/>
  <c r="CY107" i="1"/>
  <c r="CW107" i="1"/>
  <c r="CU107" i="1"/>
  <c r="CS107" i="1"/>
  <c r="CQ107" i="1"/>
  <c r="CO107" i="1"/>
  <c r="CM107" i="1"/>
  <c r="CK107" i="1"/>
  <c r="CI107" i="1"/>
  <c r="CG107" i="1"/>
  <c r="CE107" i="1"/>
  <c r="CC107" i="1"/>
  <c r="CA107" i="1"/>
  <c r="BY107" i="1"/>
  <c r="BW107" i="1"/>
  <c r="BU107" i="1"/>
  <c r="BS107" i="1"/>
  <c r="BQ107" i="1"/>
  <c r="BO107" i="1"/>
  <c r="BM107" i="1"/>
  <c r="BK107" i="1"/>
  <c r="BI107" i="1"/>
  <c r="BG107" i="1"/>
  <c r="BE107" i="1"/>
  <c r="BC107" i="1"/>
  <c r="BA107" i="1"/>
  <c r="AY107" i="1"/>
  <c r="AW107" i="1"/>
  <c r="AU107" i="1"/>
  <c r="AS107" i="1"/>
  <c r="AQ107" i="1"/>
  <c r="AO107" i="1"/>
  <c r="AM107" i="1"/>
  <c r="AK107" i="1"/>
  <c r="AI107" i="1"/>
  <c r="AG107" i="1"/>
  <c r="AE107" i="1"/>
  <c r="AC107" i="1"/>
  <c r="AA107" i="1"/>
  <c r="Y107" i="1"/>
  <c r="W107" i="1"/>
  <c r="U107" i="1"/>
  <c r="S107" i="1"/>
  <c r="Q107" i="1"/>
  <c r="O107" i="1"/>
  <c r="DN106" i="1"/>
  <c r="DM106" i="1"/>
  <c r="DK106" i="1"/>
  <c r="DI106" i="1"/>
  <c r="DG106" i="1"/>
  <c r="DE106" i="1"/>
  <c r="DC106" i="1"/>
  <c r="DA106" i="1"/>
  <c r="CY106" i="1"/>
  <c r="CW106" i="1"/>
  <c r="CU106" i="1"/>
  <c r="CS106" i="1"/>
  <c r="CQ106" i="1"/>
  <c r="CM106" i="1"/>
  <c r="CK106" i="1"/>
  <c r="CI106" i="1"/>
  <c r="CG106" i="1"/>
  <c r="CE106" i="1"/>
  <c r="CC106" i="1"/>
  <c r="CA106" i="1"/>
  <c r="BY106" i="1"/>
  <c r="BW106" i="1"/>
  <c r="BU106" i="1"/>
  <c r="BS106" i="1"/>
  <c r="BQ106" i="1"/>
  <c r="BO106" i="1"/>
  <c r="BM106" i="1"/>
  <c r="BK106" i="1"/>
  <c r="BI106" i="1"/>
  <c r="BG106" i="1"/>
  <c r="BE106" i="1"/>
  <c r="BC106" i="1"/>
  <c r="BA106" i="1"/>
  <c r="AY106" i="1"/>
  <c r="AW106" i="1"/>
  <c r="AU106" i="1"/>
  <c r="AS106" i="1"/>
  <c r="AQ106" i="1"/>
  <c r="AO106" i="1"/>
  <c r="AM106" i="1"/>
  <c r="AK106" i="1"/>
  <c r="AI106" i="1"/>
  <c r="AG106" i="1"/>
  <c r="AE106" i="1"/>
  <c r="AC106" i="1"/>
  <c r="AA106" i="1"/>
  <c r="Y106" i="1"/>
  <c r="W106" i="1"/>
  <c r="U106" i="1"/>
  <c r="S106" i="1"/>
  <c r="Q106" i="1"/>
  <c r="O106" i="1"/>
  <c r="DN105" i="1"/>
  <c r="DM105" i="1"/>
  <c r="DK105" i="1"/>
  <c r="DI105" i="1"/>
  <c r="DG105" i="1"/>
  <c r="DE105" i="1"/>
  <c r="DC105" i="1"/>
  <c r="DA105" i="1"/>
  <c r="CY105" i="1"/>
  <c r="CW105" i="1"/>
  <c r="CU105" i="1"/>
  <c r="CS105" i="1"/>
  <c r="CQ105" i="1"/>
  <c r="CO105" i="1"/>
  <c r="CM105" i="1"/>
  <c r="CK105" i="1"/>
  <c r="CI105" i="1"/>
  <c r="CG105" i="1"/>
  <c r="CE105" i="1"/>
  <c r="CC105" i="1"/>
  <c r="CA105" i="1"/>
  <c r="CA102" i="1" s="1"/>
  <c r="BY105" i="1"/>
  <c r="BW105" i="1"/>
  <c r="BU105" i="1"/>
  <c r="BS105" i="1"/>
  <c r="BQ105" i="1"/>
  <c r="BO105" i="1"/>
  <c r="BM105" i="1"/>
  <c r="BK105" i="1"/>
  <c r="BI105" i="1"/>
  <c r="BG105" i="1"/>
  <c r="BE105" i="1"/>
  <c r="BC105" i="1"/>
  <c r="BA105" i="1"/>
  <c r="AY105" i="1"/>
  <c r="AW105" i="1"/>
  <c r="AU105" i="1"/>
  <c r="AS105" i="1"/>
  <c r="AQ105" i="1"/>
  <c r="AO105" i="1"/>
  <c r="AM105" i="1"/>
  <c r="AK105" i="1"/>
  <c r="AI105" i="1"/>
  <c r="AG105" i="1"/>
  <c r="AE105" i="1"/>
  <c r="AC105" i="1"/>
  <c r="AA105" i="1"/>
  <c r="Y105" i="1"/>
  <c r="W105" i="1"/>
  <c r="U105" i="1"/>
  <c r="S105" i="1"/>
  <c r="Q105" i="1"/>
  <c r="O105" i="1"/>
  <c r="DN104" i="1"/>
  <c r="DM104" i="1"/>
  <c r="DK104" i="1"/>
  <c r="DI104" i="1"/>
  <c r="DG104" i="1"/>
  <c r="DE104" i="1"/>
  <c r="DC104" i="1"/>
  <c r="DA104" i="1"/>
  <c r="CY104" i="1"/>
  <c r="CW104" i="1"/>
  <c r="CU104" i="1"/>
  <c r="CS104" i="1"/>
  <c r="CQ104" i="1"/>
  <c r="CO104" i="1"/>
  <c r="CM104" i="1"/>
  <c r="CK104" i="1"/>
  <c r="CI104" i="1"/>
  <c r="CG104" i="1"/>
  <c r="CE104" i="1"/>
  <c r="CC104" i="1"/>
  <c r="CA104" i="1"/>
  <c r="BY104" i="1"/>
  <c r="BW104" i="1"/>
  <c r="BU104" i="1"/>
  <c r="BS104" i="1"/>
  <c r="BQ104" i="1"/>
  <c r="BO104" i="1"/>
  <c r="BM104" i="1"/>
  <c r="BM102" i="1" s="1"/>
  <c r="BK104" i="1"/>
  <c r="BI104" i="1"/>
  <c r="BG104" i="1"/>
  <c r="BE104" i="1"/>
  <c r="BC104" i="1"/>
  <c r="BA104" i="1"/>
  <c r="AY104" i="1"/>
  <c r="AW104" i="1"/>
  <c r="AU104" i="1"/>
  <c r="AS104" i="1"/>
  <c r="AQ104" i="1"/>
  <c r="AO104" i="1"/>
  <c r="AM104" i="1"/>
  <c r="AK104" i="1"/>
  <c r="AI104" i="1"/>
  <c r="AG104" i="1"/>
  <c r="AE104" i="1"/>
  <c r="AC104" i="1"/>
  <c r="AA104" i="1"/>
  <c r="Y104" i="1"/>
  <c r="W104" i="1"/>
  <c r="U104" i="1"/>
  <c r="S104" i="1"/>
  <c r="Q104" i="1"/>
  <c r="O104" i="1"/>
  <c r="DN103" i="1"/>
  <c r="DM103" i="1"/>
  <c r="DK103" i="1"/>
  <c r="DI103" i="1"/>
  <c r="DG103" i="1"/>
  <c r="DE103" i="1"/>
  <c r="DC103" i="1"/>
  <c r="DA103" i="1"/>
  <c r="CY103" i="1"/>
  <c r="CW103" i="1"/>
  <c r="CU103" i="1"/>
  <c r="CS103" i="1"/>
  <c r="CQ103" i="1"/>
  <c r="CO103" i="1"/>
  <c r="CO102" i="1" s="1"/>
  <c r="CM103" i="1"/>
  <c r="CK103" i="1"/>
  <c r="CI103" i="1"/>
  <c r="CG103" i="1"/>
  <c r="CE103" i="1"/>
  <c r="CC103" i="1"/>
  <c r="CA103" i="1"/>
  <c r="BY103" i="1"/>
  <c r="BW103" i="1"/>
  <c r="BU103" i="1"/>
  <c r="BS103" i="1"/>
  <c r="BQ103" i="1"/>
  <c r="BO103" i="1"/>
  <c r="BM103" i="1"/>
  <c r="BK103" i="1"/>
  <c r="BI103" i="1"/>
  <c r="BG103" i="1"/>
  <c r="BE103" i="1"/>
  <c r="BC103" i="1"/>
  <c r="BA103" i="1"/>
  <c r="AY103" i="1"/>
  <c r="AW103" i="1"/>
  <c r="AU103" i="1"/>
  <c r="AS103" i="1"/>
  <c r="AQ103" i="1"/>
  <c r="AO103" i="1"/>
  <c r="AM103" i="1"/>
  <c r="AK103" i="1"/>
  <c r="AI103" i="1"/>
  <c r="AI102" i="1" s="1"/>
  <c r="AG103" i="1"/>
  <c r="AE103" i="1"/>
  <c r="AC103" i="1"/>
  <c r="AA103" i="1"/>
  <c r="Y103" i="1"/>
  <c r="W103" i="1"/>
  <c r="U103" i="1"/>
  <c r="S103" i="1"/>
  <c r="S102" i="1" s="1"/>
  <c r="Q103" i="1"/>
  <c r="O103" i="1"/>
  <c r="DL102" i="1"/>
  <c r="DH102" i="1"/>
  <c r="DF102" i="1"/>
  <c r="DD102" i="1"/>
  <c r="DB102" i="1"/>
  <c r="CZ102" i="1"/>
  <c r="CX102" i="1"/>
  <c r="CV102" i="1"/>
  <c r="CT102" i="1"/>
  <c r="CR102" i="1"/>
  <c r="CP102" i="1"/>
  <c r="CN102" i="1"/>
  <c r="CL102" i="1"/>
  <c r="CJ102" i="1"/>
  <c r="CH102" i="1"/>
  <c r="CF102" i="1"/>
  <c r="CD102" i="1"/>
  <c r="CB102" i="1"/>
  <c r="BZ102" i="1"/>
  <c r="BX102" i="1"/>
  <c r="BV102" i="1"/>
  <c r="BT102" i="1"/>
  <c r="BR102" i="1"/>
  <c r="BP102" i="1"/>
  <c r="BL102" i="1"/>
  <c r="BJ102" i="1"/>
  <c r="BH102" i="1"/>
  <c r="BF102" i="1"/>
  <c r="BD102" i="1"/>
  <c r="BB102" i="1"/>
  <c r="AZ102" i="1"/>
  <c r="AX102" i="1"/>
  <c r="AV102" i="1"/>
  <c r="AT102" i="1"/>
  <c r="AR102" i="1"/>
  <c r="AN102" i="1"/>
  <c r="AL102" i="1"/>
  <c r="AJ102" i="1"/>
  <c r="AH102" i="1"/>
  <c r="AF102" i="1"/>
  <c r="AD102" i="1"/>
  <c r="AB102" i="1"/>
  <c r="Z102" i="1"/>
  <c r="X102" i="1"/>
  <c r="V102" i="1"/>
  <c r="T102" i="1"/>
  <c r="R102" i="1"/>
  <c r="N102" i="1"/>
  <c r="DN101" i="1"/>
  <c r="DM101" i="1"/>
  <c r="DK101" i="1"/>
  <c r="DI101" i="1"/>
  <c r="DG101" i="1"/>
  <c r="DE101" i="1"/>
  <c r="DC101" i="1"/>
  <c r="DA101" i="1"/>
  <c r="CY101" i="1"/>
  <c r="CW101" i="1"/>
  <c r="CU101" i="1"/>
  <c r="CS101" i="1"/>
  <c r="CS98" i="1" s="1"/>
  <c r="CQ101" i="1"/>
  <c r="CO101" i="1"/>
  <c r="CM101" i="1"/>
  <c r="CK101" i="1"/>
  <c r="CI101" i="1"/>
  <c r="CG101" i="1"/>
  <c r="CE101" i="1"/>
  <c r="CC101" i="1"/>
  <c r="CA101" i="1"/>
  <c r="BY101" i="1"/>
  <c r="BW101" i="1"/>
  <c r="BU101" i="1"/>
  <c r="BS101" i="1"/>
  <c r="BQ101" i="1"/>
  <c r="BO101" i="1"/>
  <c r="BM101" i="1"/>
  <c r="BK101" i="1"/>
  <c r="BI101" i="1"/>
  <c r="BG101" i="1"/>
  <c r="BE101" i="1"/>
  <c r="BC101" i="1"/>
  <c r="BA101" i="1"/>
  <c r="AY101" i="1"/>
  <c r="AW101" i="1"/>
  <c r="AU101" i="1"/>
  <c r="AS101" i="1"/>
  <c r="AQ101" i="1"/>
  <c r="AO101" i="1"/>
  <c r="AM101" i="1"/>
  <c r="AK101" i="1"/>
  <c r="AI101" i="1"/>
  <c r="AG101" i="1"/>
  <c r="AE101" i="1"/>
  <c r="AC101" i="1"/>
  <c r="AA101" i="1"/>
  <c r="Y101" i="1"/>
  <c r="Y98" i="1" s="1"/>
  <c r="W101" i="1"/>
  <c r="U101" i="1"/>
  <c r="S101" i="1"/>
  <c r="Q101" i="1"/>
  <c r="O101" i="1"/>
  <c r="DN100" i="1"/>
  <c r="DM100" i="1"/>
  <c r="DK100" i="1"/>
  <c r="DI100" i="1"/>
  <c r="DG100" i="1"/>
  <c r="DE100" i="1"/>
  <c r="DC100" i="1"/>
  <c r="DA100" i="1"/>
  <c r="CY100" i="1"/>
  <c r="CW100" i="1"/>
  <c r="CU100" i="1"/>
  <c r="CS100" i="1"/>
  <c r="CQ100" i="1"/>
  <c r="CO100" i="1"/>
  <c r="CM100" i="1"/>
  <c r="CK100" i="1"/>
  <c r="CI100" i="1"/>
  <c r="CG100" i="1"/>
  <c r="CE100" i="1"/>
  <c r="CE98" i="1" s="1"/>
  <c r="CC100" i="1"/>
  <c r="CA100" i="1"/>
  <c r="BY100" i="1"/>
  <c r="BW100" i="1"/>
  <c r="BU100" i="1"/>
  <c r="BS100" i="1"/>
  <c r="BQ100" i="1"/>
  <c r="BO100" i="1"/>
  <c r="BM100" i="1"/>
  <c r="BK100" i="1"/>
  <c r="BI100" i="1"/>
  <c r="BG100" i="1"/>
  <c r="BE100" i="1"/>
  <c r="BC100" i="1"/>
  <c r="BA100" i="1"/>
  <c r="AY100" i="1"/>
  <c r="AY98" i="1" s="1"/>
  <c r="AW100" i="1"/>
  <c r="AU100" i="1"/>
  <c r="AS100" i="1"/>
  <c r="AQ100" i="1"/>
  <c r="AO100" i="1"/>
  <c r="AM100" i="1"/>
  <c r="AK100" i="1"/>
  <c r="AI100" i="1"/>
  <c r="AG100" i="1"/>
  <c r="AE100" i="1"/>
  <c r="AC100" i="1"/>
  <c r="AA100" i="1"/>
  <c r="Y100" i="1"/>
  <c r="W100" i="1"/>
  <c r="U100" i="1"/>
  <c r="S100" i="1"/>
  <c r="Q100" i="1"/>
  <c r="O100" i="1"/>
  <c r="DN99" i="1"/>
  <c r="DM99" i="1"/>
  <c r="DK99" i="1"/>
  <c r="DI99" i="1"/>
  <c r="DG99" i="1"/>
  <c r="DE99" i="1"/>
  <c r="DC99" i="1"/>
  <c r="DA99" i="1"/>
  <c r="CY99" i="1"/>
  <c r="CW99" i="1"/>
  <c r="CU99" i="1"/>
  <c r="CS99" i="1"/>
  <c r="CQ99" i="1"/>
  <c r="CO99" i="1"/>
  <c r="CM99" i="1"/>
  <c r="CK99" i="1"/>
  <c r="CI99" i="1"/>
  <c r="CG99" i="1"/>
  <c r="CE99" i="1"/>
  <c r="CC99" i="1"/>
  <c r="CA99" i="1"/>
  <c r="CA98" i="1" s="1"/>
  <c r="BY99" i="1"/>
  <c r="BW99" i="1"/>
  <c r="BU99" i="1"/>
  <c r="BS99" i="1"/>
  <c r="BS98" i="1" s="1"/>
  <c r="BQ99" i="1"/>
  <c r="BO99" i="1"/>
  <c r="BM99" i="1"/>
  <c r="BM98" i="1" s="1"/>
  <c r="BK99" i="1"/>
  <c r="BK98" i="1" s="1"/>
  <c r="BI99" i="1"/>
  <c r="BG99" i="1"/>
  <c r="BE99" i="1"/>
  <c r="BC99" i="1"/>
  <c r="BC98" i="1" s="1"/>
  <c r="BA99" i="1"/>
  <c r="AY99" i="1"/>
  <c r="AW99" i="1"/>
  <c r="AU99" i="1"/>
  <c r="AU98" i="1" s="1"/>
  <c r="AS99" i="1"/>
  <c r="AQ99" i="1"/>
  <c r="AO99" i="1"/>
  <c r="AM99" i="1"/>
  <c r="AM98" i="1" s="1"/>
  <c r="AK99" i="1"/>
  <c r="AI99" i="1"/>
  <c r="AG99" i="1"/>
  <c r="AE99" i="1"/>
  <c r="AE98" i="1" s="1"/>
  <c r="AC99" i="1"/>
  <c r="AA99" i="1"/>
  <c r="Y99" i="1"/>
  <c r="W99" i="1"/>
  <c r="W98" i="1" s="1"/>
  <c r="U99" i="1"/>
  <c r="S99" i="1"/>
  <c r="Q99" i="1"/>
  <c r="O99" i="1"/>
  <c r="DL98" i="1"/>
  <c r="DH98" i="1"/>
  <c r="DF98" i="1"/>
  <c r="DD98" i="1"/>
  <c r="DB98" i="1"/>
  <c r="CZ98" i="1"/>
  <c r="CY98" i="1"/>
  <c r="CX98" i="1"/>
  <c r="CV98" i="1"/>
  <c r="CT98" i="1"/>
  <c r="CR98" i="1"/>
  <c r="CP98" i="1"/>
  <c r="CN98" i="1"/>
  <c r="CL98" i="1"/>
  <c r="CJ98" i="1"/>
  <c r="CH98" i="1"/>
  <c r="CF98" i="1"/>
  <c r="CD98" i="1"/>
  <c r="CB98" i="1"/>
  <c r="BZ98" i="1"/>
  <c r="BX98" i="1"/>
  <c r="BV98" i="1"/>
  <c r="BT98" i="1"/>
  <c r="BR98" i="1"/>
  <c r="BP98" i="1"/>
  <c r="BN98" i="1"/>
  <c r="BL98" i="1"/>
  <c r="BJ98" i="1"/>
  <c r="BH98" i="1"/>
  <c r="BF98" i="1"/>
  <c r="BD98" i="1"/>
  <c r="BB98" i="1"/>
  <c r="AZ98" i="1"/>
  <c r="AX98" i="1"/>
  <c r="AV98" i="1"/>
  <c r="AT98" i="1"/>
  <c r="AR98" i="1"/>
  <c r="AN98" i="1"/>
  <c r="AL98" i="1"/>
  <c r="AJ98" i="1"/>
  <c r="AH98" i="1"/>
  <c r="AF98" i="1"/>
  <c r="AD98" i="1"/>
  <c r="AB98" i="1"/>
  <c r="Z98" i="1"/>
  <c r="X98" i="1"/>
  <c r="V98" i="1"/>
  <c r="T98" i="1"/>
  <c r="R98" i="1"/>
  <c r="P98" i="1"/>
  <c r="N98" i="1"/>
  <c r="DN97" i="1"/>
  <c r="DM97" i="1"/>
  <c r="DK97" i="1"/>
  <c r="DI97" i="1"/>
  <c r="DG97" i="1"/>
  <c r="DE97" i="1"/>
  <c r="DC97" i="1"/>
  <c r="DA97" i="1"/>
  <c r="CY97" i="1"/>
  <c r="CW97" i="1"/>
  <c r="CU97" i="1"/>
  <c r="CS97" i="1"/>
  <c r="CQ97" i="1"/>
  <c r="CO97" i="1"/>
  <c r="CM97" i="1"/>
  <c r="CK97" i="1"/>
  <c r="CI97" i="1"/>
  <c r="CG97" i="1"/>
  <c r="CE97" i="1"/>
  <c r="CC97" i="1"/>
  <c r="CA97" i="1"/>
  <c r="BY97" i="1"/>
  <c r="BW97" i="1"/>
  <c r="BU97" i="1"/>
  <c r="BS97" i="1"/>
  <c r="BQ97" i="1"/>
  <c r="BO97" i="1"/>
  <c r="BM97" i="1"/>
  <c r="BK97" i="1"/>
  <c r="BI97" i="1"/>
  <c r="BG97" i="1"/>
  <c r="BE97" i="1"/>
  <c r="BC97" i="1"/>
  <c r="BA97" i="1"/>
  <c r="AY97" i="1"/>
  <c r="AW97" i="1"/>
  <c r="AU97" i="1"/>
  <c r="AS97" i="1"/>
  <c r="AQ97" i="1"/>
  <c r="AO97" i="1"/>
  <c r="AM97" i="1"/>
  <c r="AK97" i="1"/>
  <c r="AI97" i="1"/>
  <c r="AG97" i="1"/>
  <c r="AE97" i="1"/>
  <c r="AC97" i="1"/>
  <c r="AA97" i="1"/>
  <c r="Y97" i="1"/>
  <c r="W97" i="1"/>
  <c r="U97" i="1"/>
  <c r="S97" i="1"/>
  <c r="Q97" i="1"/>
  <c r="O97" i="1"/>
  <c r="DN96" i="1"/>
  <c r="DM96" i="1"/>
  <c r="DK96" i="1"/>
  <c r="DI96" i="1"/>
  <c r="DG96" i="1"/>
  <c r="DE96" i="1"/>
  <c r="DC96" i="1"/>
  <c r="DA96" i="1"/>
  <c r="CY96" i="1"/>
  <c r="CW96" i="1"/>
  <c r="CU96" i="1"/>
  <c r="CS96" i="1"/>
  <c r="CQ96" i="1"/>
  <c r="CO96" i="1"/>
  <c r="CM96" i="1"/>
  <c r="CK96" i="1"/>
  <c r="CI96" i="1"/>
  <c r="CG96" i="1"/>
  <c r="CE96" i="1"/>
  <c r="CC96" i="1"/>
  <c r="CA96" i="1"/>
  <c r="BY96" i="1"/>
  <c r="BW96" i="1"/>
  <c r="BU96" i="1"/>
  <c r="BS96" i="1"/>
  <c r="BQ96" i="1"/>
  <c r="BO96" i="1"/>
  <c r="BM96" i="1"/>
  <c r="BK96" i="1"/>
  <c r="BI96" i="1"/>
  <c r="BG96" i="1"/>
  <c r="BE96" i="1"/>
  <c r="BC96" i="1"/>
  <c r="BA96" i="1"/>
  <c r="AY96" i="1"/>
  <c r="AW96" i="1"/>
  <c r="AU96" i="1"/>
  <c r="AS96" i="1"/>
  <c r="AQ96" i="1"/>
  <c r="AO96" i="1"/>
  <c r="AM96" i="1"/>
  <c r="AK96" i="1"/>
  <c r="AI96" i="1"/>
  <c r="AG96" i="1"/>
  <c r="AE96" i="1"/>
  <c r="AC96" i="1"/>
  <c r="AA96" i="1"/>
  <c r="Y96" i="1"/>
  <c r="W96" i="1"/>
  <c r="U96" i="1"/>
  <c r="S96" i="1"/>
  <c r="Q96" i="1"/>
  <c r="O96" i="1"/>
  <c r="DN95" i="1"/>
  <c r="DM95" i="1"/>
  <c r="DK95" i="1"/>
  <c r="DI95" i="1"/>
  <c r="DG95" i="1"/>
  <c r="DE95" i="1"/>
  <c r="DC95" i="1"/>
  <c r="DA95" i="1"/>
  <c r="CY95" i="1"/>
  <c r="CW95" i="1"/>
  <c r="CU95" i="1"/>
  <c r="CS95" i="1"/>
  <c r="CQ95" i="1"/>
  <c r="CO95" i="1"/>
  <c r="CM95" i="1"/>
  <c r="CK95" i="1"/>
  <c r="CI95" i="1"/>
  <c r="CG95" i="1"/>
  <c r="CE95" i="1"/>
  <c r="CC95" i="1"/>
  <c r="CA95" i="1"/>
  <c r="BY95" i="1"/>
  <c r="BW95" i="1"/>
  <c r="BU95" i="1"/>
  <c r="BS95" i="1"/>
  <c r="BQ95" i="1"/>
  <c r="BO95" i="1"/>
  <c r="BM95" i="1"/>
  <c r="BK95" i="1"/>
  <c r="BI95" i="1"/>
  <c r="BG95" i="1"/>
  <c r="BE95" i="1"/>
  <c r="BC95" i="1"/>
  <c r="BA95" i="1"/>
  <c r="AY95" i="1"/>
  <c r="AW95" i="1"/>
  <c r="AU95" i="1"/>
  <c r="AS95" i="1"/>
  <c r="AQ95" i="1"/>
  <c r="AO95" i="1"/>
  <c r="AM95" i="1"/>
  <c r="AK95" i="1"/>
  <c r="AI95" i="1"/>
  <c r="AG95" i="1"/>
  <c r="AE95" i="1"/>
  <c r="AC95" i="1"/>
  <c r="AA95" i="1"/>
  <c r="Y95" i="1"/>
  <c r="W95" i="1"/>
  <c r="U95" i="1"/>
  <c r="S95" i="1"/>
  <c r="Q95" i="1"/>
  <c r="O95" i="1"/>
  <c r="DM94" i="1"/>
  <c r="DK94" i="1"/>
  <c r="DI94" i="1"/>
  <c r="DG94" i="1"/>
  <c r="DE94" i="1"/>
  <c r="DC94" i="1"/>
  <c r="DA94" i="1"/>
  <c r="CY94" i="1"/>
  <c r="CW94" i="1"/>
  <c r="CU94" i="1"/>
  <c r="CS94" i="1"/>
  <c r="CQ94" i="1"/>
  <c r="CO94" i="1"/>
  <c r="CM94" i="1"/>
  <c r="CK94" i="1"/>
  <c r="CI94" i="1"/>
  <c r="CG94" i="1"/>
  <c r="CE94" i="1"/>
  <c r="CC94" i="1"/>
  <c r="CA94" i="1"/>
  <c r="BY94" i="1"/>
  <c r="BW94" i="1"/>
  <c r="BU94" i="1"/>
  <c r="BS94" i="1"/>
  <c r="BQ94" i="1"/>
  <c r="BN94" i="1"/>
  <c r="BN90" i="1" s="1"/>
  <c r="BM94" i="1"/>
  <c r="BK94" i="1"/>
  <c r="BI94" i="1"/>
  <c r="BG94" i="1"/>
  <c r="BE94" i="1"/>
  <c r="BC94" i="1"/>
  <c r="BA94" i="1"/>
  <c r="AY94" i="1"/>
  <c r="AW94" i="1"/>
  <c r="AT94" i="1"/>
  <c r="AT90" i="1" s="1"/>
  <c r="AS94" i="1"/>
  <c r="AQ94" i="1"/>
  <c r="AO94" i="1"/>
  <c r="AM94" i="1"/>
  <c r="AK94" i="1"/>
  <c r="AI94" i="1"/>
  <c r="AG94" i="1"/>
  <c r="AE94" i="1"/>
  <c r="AC94" i="1"/>
  <c r="AA94" i="1"/>
  <c r="Y94" i="1"/>
  <c r="W94" i="1"/>
  <c r="U94" i="1"/>
  <c r="S94" i="1"/>
  <c r="Q94" i="1"/>
  <c r="O94" i="1"/>
  <c r="DM93" i="1"/>
  <c r="DK93" i="1"/>
  <c r="DI93" i="1"/>
  <c r="DG93" i="1"/>
  <c r="DE93" i="1"/>
  <c r="DC93" i="1"/>
  <c r="DA93" i="1"/>
  <c r="CY93" i="1"/>
  <c r="CW93" i="1"/>
  <c r="CU93" i="1"/>
  <c r="CS93" i="1"/>
  <c r="CQ93" i="1"/>
  <c r="CO93" i="1"/>
  <c r="CM93" i="1"/>
  <c r="CK93" i="1"/>
  <c r="CI93" i="1"/>
  <c r="CG93" i="1"/>
  <c r="CG90" i="1" s="1"/>
  <c r="CE93" i="1"/>
  <c r="CC93" i="1"/>
  <c r="CA93" i="1"/>
  <c r="BY93" i="1"/>
  <c r="BW93" i="1"/>
  <c r="BU93" i="1"/>
  <c r="BS93" i="1"/>
  <c r="BQ93" i="1"/>
  <c r="BO93" i="1"/>
  <c r="BM93" i="1"/>
  <c r="BK93" i="1"/>
  <c r="BI93" i="1"/>
  <c r="BG93" i="1"/>
  <c r="BE93" i="1"/>
  <c r="BC93" i="1"/>
  <c r="BA93" i="1"/>
  <c r="AY93" i="1"/>
  <c r="AW93" i="1"/>
  <c r="AU93" i="1"/>
  <c r="AS93" i="1"/>
  <c r="AQ93" i="1"/>
  <c r="AO93" i="1"/>
  <c r="AM93" i="1"/>
  <c r="AK93" i="1"/>
  <c r="AI93" i="1"/>
  <c r="AG93" i="1"/>
  <c r="AE93" i="1"/>
  <c r="AC93" i="1"/>
  <c r="AA93" i="1"/>
  <c r="Y93" i="1"/>
  <c r="W93" i="1"/>
  <c r="U93" i="1"/>
  <c r="S93" i="1"/>
  <c r="P93" i="1"/>
  <c r="DN93" i="1" s="1"/>
  <c r="O93" i="1"/>
  <c r="DN92" i="1"/>
  <c r="DM92" i="1"/>
  <c r="DK92" i="1"/>
  <c r="DI92" i="1"/>
  <c r="DG92" i="1"/>
  <c r="DE92" i="1"/>
  <c r="DC92" i="1"/>
  <c r="DA92" i="1"/>
  <c r="CY92" i="1"/>
  <c r="CW92" i="1"/>
  <c r="CU92" i="1"/>
  <c r="CS92" i="1"/>
  <c r="CQ92" i="1"/>
  <c r="CO92" i="1"/>
  <c r="CM92" i="1"/>
  <c r="CK92" i="1"/>
  <c r="CI92" i="1"/>
  <c r="CG92" i="1"/>
  <c r="CE92" i="1"/>
  <c r="CC92" i="1"/>
  <c r="CA92" i="1"/>
  <c r="BY92" i="1"/>
  <c r="BW92" i="1"/>
  <c r="BU92" i="1"/>
  <c r="BS92" i="1"/>
  <c r="BQ92" i="1"/>
  <c r="BO92" i="1"/>
  <c r="BM92" i="1"/>
  <c r="BK92" i="1"/>
  <c r="BI92" i="1"/>
  <c r="BG92" i="1"/>
  <c r="BE92" i="1"/>
  <c r="BC92" i="1"/>
  <c r="BA92" i="1"/>
  <c r="AY92" i="1"/>
  <c r="AW92" i="1"/>
  <c r="AU92" i="1"/>
  <c r="AS92" i="1"/>
  <c r="AQ92" i="1"/>
  <c r="AO92" i="1"/>
  <c r="AM92" i="1"/>
  <c r="AK92" i="1"/>
  <c r="AI92" i="1"/>
  <c r="AG92" i="1"/>
  <c r="AE92" i="1"/>
  <c r="AC92" i="1"/>
  <c r="AA92" i="1"/>
  <c r="Y92" i="1"/>
  <c r="W92" i="1"/>
  <c r="W90" i="1" s="1"/>
  <c r="U92" i="1"/>
  <c r="S92" i="1"/>
  <c r="Q92" i="1"/>
  <c r="O92" i="1"/>
  <c r="DM91" i="1"/>
  <c r="DK91" i="1"/>
  <c r="DI91" i="1"/>
  <c r="DG91" i="1"/>
  <c r="DE91" i="1"/>
  <c r="DC91" i="1"/>
  <c r="DA91" i="1"/>
  <c r="DA90" i="1" s="1"/>
  <c r="CY91" i="1"/>
  <c r="CW91" i="1"/>
  <c r="CU91" i="1"/>
  <c r="CS91" i="1"/>
  <c r="CQ91" i="1"/>
  <c r="CO91" i="1"/>
  <c r="CM91" i="1"/>
  <c r="CK91" i="1"/>
  <c r="CI91" i="1"/>
  <c r="CG91" i="1"/>
  <c r="CE91" i="1"/>
  <c r="CC91" i="1"/>
  <c r="CA91" i="1"/>
  <c r="BY91" i="1"/>
  <c r="BW91" i="1"/>
  <c r="BU91" i="1"/>
  <c r="BU90" i="1" s="1"/>
  <c r="BS91" i="1"/>
  <c r="BQ91" i="1"/>
  <c r="BO91" i="1"/>
  <c r="BM91" i="1"/>
  <c r="BK91" i="1"/>
  <c r="BI91" i="1"/>
  <c r="BG91" i="1"/>
  <c r="BE91" i="1"/>
  <c r="BC91" i="1"/>
  <c r="BA91" i="1"/>
  <c r="AY91" i="1"/>
  <c r="AW91" i="1"/>
  <c r="AW90" i="1" s="1"/>
  <c r="AU91" i="1"/>
  <c r="AR91" i="1"/>
  <c r="AS91" i="1" s="1"/>
  <c r="AQ91" i="1"/>
  <c r="AO91" i="1"/>
  <c r="AO90" i="1" s="1"/>
  <c r="AM91" i="1"/>
  <c r="AK91" i="1"/>
  <c r="AI91" i="1"/>
  <c r="AG91" i="1"/>
  <c r="AG90" i="1" s="1"/>
  <c r="AE91" i="1"/>
  <c r="AC91" i="1"/>
  <c r="AA91" i="1"/>
  <c r="Y91" i="1"/>
  <c r="Y90" i="1" s="1"/>
  <c r="W91" i="1"/>
  <c r="U91" i="1"/>
  <c r="S91" i="1"/>
  <c r="Q91" i="1"/>
  <c r="O91" i="1"/>
  <c r="DL90" i="1"/>
  <c r="DH90" i="1"/>
  <c r="DF90" i="1"/>
  <c r="DD90" i="1"/>
  <c r="DB90" i="1"/>
  <c r="CZ90" i="1"/>
  <c r="CX90" i="1"/>
  <c r="CV90" i="1"/>
  <c r="CU90" i="1"/>
  <c r="CT90" i="1"/>
  <c r="CR90" i="1"/>
  <c r="CP90" i="1"/>
  <c r="CN90" i="1"/>
  <c r="CL90" i="1"/>
  <c r="CJ90" i="1"/>
  <c r="CH90" i="1"/>
  <c r="CF90" i="1"/>
  <c r="CD90" i="1"/>
  <c r="CB90" i="1"/>
  <c r="BZ90" i="1"/>
  <c r="BX90" i="1"/>
  <c r="BV90" i="1"/>
  <c r="BT90" i="1"/>
  <c r="BR90" i="1"/>
  <c r="BP90" i="1"/>
  <c r="BL90" i="1"/>
  <c r="BJ90" i="1"/>
  <c r="BH90" i="1"/>
  <c r="BF90" i="1"/>
  <c r="BD90" i="1"/>
  <c r="BB90" i="1"/>
  <c r="AZ90" i="1"/>
  <c r="AX90" i="1"/>
  <c r="AV90" i="1"/>
  <c r="AR90" i="1"/>
  <c r="AN90" i="1"/>
  <c r="AL90" i="1"/>
  <c r="AJ90" i="1"/>
  <c r="AH90" i="1"/>
  <c r="AF90" i="1"/>
  <c r="AD90" i="1"/>
  <c r="AB90" i="1"/>
  <c r="Z90" i="1"/>
  <c r="X90" i="1"/>
  <c r="V90" i="1"/>
  <c r="T90" i="1"/>
  <c r="R90" i="1"/>
  <c r="P90" i="1"/>
  <c r="N90" i="1"/>
  <c r="DN89" i="1"/>
  <c r="DM89" i="1"/>
  <c r="DK89" i="1"/>
  <c r="DI89" i="1"/>
  <c r="DG89" i="1"/>
  <c r="DE89" i="1"/>
  <c r="DC89" i="1"/>
  <c r="DA89" i="1"/>
  <c r="CY89" i="1"/>
  <c r="CW89" i="1"/>
  <c r="CU89" i="1"/>
  <c r="CS89" i="1"/>
  <c r="CQ89" i="1"/>
  <c r="CO89" i="1"/>
  <c r="CM89" i="1"/>
  <c r="CK89" i="1"/>
  <c r="CI89" i="1"/>
  <c r="CG89" i="1"/>
  <c r="CE89" i="1"/>
  <c r="CC89" i="1"/>
  <c r="CA89" i="1"/>
  <c r="BY89" i="1"/>
  <c r="BW89" i="1"/>
  <c r="BU89" i="1"/>
  <c r="BS89" i="1"/>
  <c r="BQ89" i="1"/>
  <c r="BO89" i="1"/>
  <c r="BM89" i="1"/>
  <c r="BK89" i="1"/>
  <c r="BI89" i="1"/>
  <c r="BG89" i="1"/>
  <c r="BE89" i="1"/>
  <c r="BC89" i="1"/>
  <c r="BA89" i="1"/>
  <c r="AY89" i="1"/>
  <c r="AW89" i="1"/>
  <c r="AU89" i="1"/>
  <c r="AS89" i="1"/>
  <c r="AQ89" i="1"/>
  <c r="AO89" i="1"/>
  <c r="AM89" i="1"/>
  <c r="AK89" i="1"/>
  <c r="AI89" i="1"/>
  <c r="AG89" i="1"/>
  <c r="AE89" i="1"/>
  <c r="AC89" i="1"/>
  <c r="AA89" i="1"/>
  <c r="Y89" i="1"/>
  <c r="W89" i="1"/>
  <c r="U89" i="1"/>
  <c r="S89" i="1"/>
  <c r="Q89" i="1"/>
  <c r="O89" i="1"/>
  <c r="DN88" i="1"/>
  <c r="DM88" i="1"/>
  <c r="DK88" i="1"/>
  <c r="DI88" i="1"/>
  <c r="DG88" i="1"/>
  <c r="DE88" i="1"/>
  <c r="DC88" i="1"/>
  <c r="DA88" i="1"/>
  <c r="CY88" i="1"/>
  <c r="CW88" i="1"/>
  <c r="CU88" i="1"/>
  <c r="CS88" i="1"/>
  <c r="CQ88" i="1"/>
  <c r="CO88" i="1"/>
  <c r="CM88" i="1"/>
  <c r="CK88" i="1"/>
  <c r="CI88" i="1"/>
  <c r="CG88" i="1"/>
  <c r="CE88" i="1"/>
  <c r="CC88" i="1"/>
  <c r="CA88" i="1"/>
  <c r="BY88" i="1"/>
  <c r="BW88" i="1"/>
  <c r="BU88" i="1"/>
  <c r="BS88" i="1"/>
  <c r="BQ88" i="1"/>
  <c r="BO88" i="1"/>
  <c r="BM88" i="1"/>
  <c r="BK88" i="1"/>
  <c r="BI88" i="1"/>
  <c r="BG88" i="1"/>
  <c r="BE88" i="1"/>
  <c r="BC88" i="1"/>
  <c r="BA88" i="1"/>
  <c r="AY88" i="1"/>
  <c r="AW88" i="1"/>
  <c r="AU88" i="1"/>
  <c r="AS88" i="1"/>
  <c r="AQ88" i="1"/>
  <c r="AO88" i="1"/>
  <c r="AM88" i="1"/>
  <c r="AK88" i="1"/>
  <c r="AI88" i="1"/>
  <c r="AG88" i="1"/>
  <c r="AE88" i="1"/>
  <c r="AC88" i="1"/>
  <c r="AA88" i="1"/>
  <c r="Y88" i="1"/>
  <c r="W88" i="1"/>
  <c r="U88" i="1"/>
  <c r="S88" i="1"/>
  <c r="Q88" i="1"/>
  <c r="O88" i="1"/>
  <c r="DM87" i="1"/>
  <c r="DK87" i="1"/>
  <c r="DI87" i="1"/>
  <c r="DG87" i="1"/>
  <c r="DE87" i="1"/>
  <c r="DC87" i="1"/>
  <c r="DA87" i="1"/>
  <c r="CY87" i="1"/>
  <c r="CW87" i="1"/>
  <c r="CU87" i="1"/>
  <c r="CS87" i="1"/>
  <c r="CQ87" i="1"/>
  <c r="CO87" i="1"/>
  <c r="CM87" i="1"/>
  <c r="CK87" i="1"/>
  <c r="CI87" i="1"/>
  <c r="CG87" i="1"/>
  <c r="CE87" i="1"/>
  <c r="CC87" i="1"/>
  <c r="BZ87" i="1"/>
  <c r="DN87" i="1" s="1"/>
  <c r="BY87" i="1"/>
  <c r="BW87" i="1"/>
  <c r="BU87" i="1"/>
  <c r="BS87" i="1"/>
  <c r="BQ87" i="1"/>
  <c r="BO87" i="1"/>
  <c r="BM87" i="1"/>
  <c r="BK87" i="1"/>
  <c r="BI87" i="1"/>
  <c r="BG87" i="1"/>
  <c r="BE87" i="1"/>
  <c r="BC87" i="1"/>
  <c r="BA87" i="1"/>
  <c r="AY87" i="1"/>
  <c r="AW87" i="1"/>
  <c r="AU87" i="1"/>
  <c r="AS87" i="1"/>
  <c r="AQ87" i="1"/>
  <c r="AO87" i="1"/>
  <c r="AM87" i="1"/>
  <c r="AK87" i="1"/>
  <c r="AI87" i="1"/>
  <c r="AG87" i="1"/>
  <c r="AE87" i="1"/>
  <c r="AC87" i="1"/>
  <c r="AA87" i="1"/>
  <c r="Y87" i="1"/>
  <c r="W87" i="1"/>
  <c r="U87" i="1"/>
  <c r="S87" i="1"/>
  <c r="Q87" i="1"/>
  <c r="O87" i="1"/>
  <c r="DN86" i="1"/>
  <c r="DM86" i="1"/>
  <c r="DK86" i="1"/>
  <c r="DI86" i="1"/>
  <c r="DG86" i="1"/>
  <c r="DE86" i="1"/>
  <c r="DC86" i="1"/>
  <c r="DA86" i="1"/>
  <c r="CY86" i="1"/>
  <c r="CW86" i="1"/>
  <c r="CU86" i="1"/>
  <c r="CS86" i="1"/>
  <c r="CQ86" i="1"/>
  <c r="CO86" i="1"/>
  <c r="CM86" i="1"/>
  <c r="CK86" i="1"/>
  <c r="CI86" i="1"/>
  <c r="CG86" i="1"/>
  <c r="CE86" i="1"/>
  <c r="CC86" i="1"/>
  <c r="CA86" i="1"/>
  <c r="BY86" i="1"/>
  <c r="BW86" i="1"/>
  <c r="BU86" i="1"/>
  <c r="BS86" i="1"/>
  <c r="BQ86" i="1"/>
  <c r="BO86" i="1"/>
  <c r="BM86" i="1"/>
  <c r="BK86" i="1"/>
  <c r="BI86" i="1"/>
  <c r="BG86" i="1"/>
  <c r="BE86" i="1"/>
  <c r="BC86" i="1"/>
  <c r="BA86" i="1"/>
  <c r="AY86" i="1"/>
  <c r="AW86" i="1"/>
  <c r="AU86" i="1"/>
  <c r="AS86" i="1"/>
  <c r="AQ86" i="1"/>
  <c r="AO86" i="1"/>
  <c r="AM86" i="1"/>
  <c r="AK86" i="1"/>
  <c r="AI86" i="1"/>
  <c r="AG86" i="1"/>
  <c r="AE86" i="1"/>
  <c r="AC86" i="1"/>
  <c r="AA86" i="1"/>
  <c r="Y86" i="1"/>
  <c r="W86" i="1"/>
  <c r="U86" i="1"/>
  <c r="S86" i="1"/>
  <c r="Q86" i="1"/>
  <c r="O86" i="1"/>
  <c r="DN85" i="1"/>
  <c r="DM85" i="1"/>
  <c r="DK85" i="1"/>
  <c r="DI85" i="1"/>
  <c r="DG85" i="1"/>
  <c r="DE85" i="1"/>
  <c r="DC85" i="1"/>
  <c r="DA85" i="1"/>
  <c r="CY85" i="1"/>
  <c r="CW85" i="1"/>
  <c r="CU85" i="1"/>
  <c r="CS85" i="1"/>
  <c r="CQ85" i="1"/>
  <c r="CO85" i="1"/>
  <c r="CM85" i="1"/>
  <c r="CK85" i="1"/>
  <c r="CI85" i="1"/>
  <c r="CG85" i="1"/>
  <c r="CE85" i="1"/>
  <c r="CC85" i="1"/>
  <c r="CA85" i="1"/>
  <c r="BY85" i="1"/>
  <c r="BW85" i="1"/>
  <c r="BU85" i="1"/>
  <c r="BS85" i="1"/>
  <c r="BQ85" i="1"/>
  <c r="BO85" i="1"/>
  <c r="BM85" i="1"/>
  <c r="BK85" i="1"/>
  <c r="BI85" i="1"/>
  <c r="BG85" i="1"/>
  <c r="BE85" i="1"/>
  <c r="BC85" i="1"/>
  <c r="BA85" i="1"/>
  <c r="AY85" i="1"/>
  <c r="AW85" i="1"/>
  <c r="AU85" i="1"/>
  <c r="AS85" i="1"/>
  <c r="AQ85" i="1"/>
  <c r="AO85" i="1"/>
  <c r="AM85" i="1"/>
  <c r="AK85" i="1"/>
  <c r="AI85" i="1"/>
  <c r="AG85" i="1"/>
  <c r="AE85" i="1"/>
  <c r="AC85" i="1"/>
  <c r="AA85" i="1"/>
  <c r="Y85" i="1"/>
  <c r="W85" i="1"/>
  <c r="U85" i="1"/>
  <c r="S85" i="1"/>
  <c r="Q85" i="1"/>
  <c r="O85" i="1"/>
  <c r="DN84" i="1"/>
  <c r="DM84" i="1"/>
  <c r="DK84" i="1"/>
  <c r="DI84" i="1"/>
  <c r="DG84" i="1"/>
  <c r="DE84" i="1"/>
  <c r="DC84" i="1"/>
  <c r="DA84" i="1"/>
  <c r="CY84" i="1"/>
  <c r="CW84" i="1"/>
  <c r="CU84" i="1"/>
  <c r="CS84" i="1"/>
  <c r="CQ84" i="1"/>
  <c r="CO84" i="1"/>
  <c r="CM84" i="1"/>
  <c r="CK84" i="1"/>
  <c r="CI84" i="1"/>
  <c r="CG84" i="1"/>
  <c r="CE84" i="1"/>
  <c r="CC84" i="1"/>
  <c r="CA84" i="1"/>
  <c r="BY84" i="1"/>
  <c r="BW84" i="1"/>
  <c r="BU84" i="1"/>
  <c r="BS84" i="1"/>
  <c r="BQ84" i="1"/>
  <c r="BO84" i="1"/>
  <c r="BM84" i="1"/>
  <c r="BK84" i="1"/>
  <c r="BI84" i="1"/>
  <c r="BG84" i="1"/>
  <c r="BE84" i="1"/>
  <c r="BC84" i="1"/>
  <c r="BA84" i="1"/>
  <c r="AY84" i="1"/>
  <c r="AW84" i="1"/>
  <c r="AU84" i="1"/>
  <c r="AS84" i="1"/>
  <c r="AQ84" i="1"/>
  <c r="AO84" i="1"/>
  <c r="AM84" i="1"/>
  <c r="AK84" i="1"/>
  <c r="AI84" i="1"/>
  <c r="AG84" i="1"/>
  <c r="AE84" i="1"/>
  <c r="AC84" i="1"/>
  <c r="AA84" i="1"/>
  <c r="Y84" i="1"/>
  <c r="W84" i="1"/>
  <c r="U84" i="1"/>
  <c r="S84" i="1"/>
  <c r="Q84" i="1"/>
  <c r="O84" i="1"/>
  <c r="DN83" i="1"/>
  <c r="DM83" i="1"/>
  <c r="DK83" i="1"/>
  <c r="DI83" i="1"/>
  <c r="DG83" i="1"/>
  <c r="DE83" i="1"/>
  <c r="DC83" i="1"/>
  <c r="DA83" i="1"/>
  <c r="CY83" i="1"/>
  <c r="CW83" i="1"/>
  <c r="CU83" i="1"/>
  <c r="CS83" i="1"/>
  <c r="CQ83" i="1"/>
  <c r="CO83" i="1"/>
  <c r="CM83" i="1"/>
  <c r="CK83" i="1"/>
  <c r="CI83" i="1"/>
  <c r="CG83" i="1"/>
  <c r="CE83" i="1"/>
  <c r="CC83" i="1"/>
  <c r="CA83" i="1"/>
  <c r="BY83" i="1"/>
  <c r="BW83" i="1"/>
  <c r="BU83" i="1"/>
  <c r="BS83" i="1"/>
  <c r="BQ83" i="1"/>
  <c r="BO83" i="1"/>
  <c r="BM83" i="1"/>
  <c r="BK83" i="1"/>
  <c r="BI83" i="1"/>
  <c r="BG83" i="1"/>
  <c r="BE83" i="1"/>
  <c r="BC83" i="1"/>
  <c r="BA83" i="1"/>
  <c r="AY83" i="1"/>
  <c r="AW83" i="1"/>
  <c r="AU83" i="1"/>
  <c r="AS83" i="1"/>
  <c r="AQ83" i="1"/>
  <c r="AO83" i="1"/>
  <c r="AM83" i="1"/>
  <c r="AK83" i="1"/>
  <c r="AI83" i="1"/>
  <c r="AG83" i="1"/>
  <c r="AE83" i="1"/>
  <c r="AC83" i="1"/>
  <c r="AA83" i="1"/>
  <c r="Y83" i="1"/>
  <c r="W83" i="1"/>
  <c r="U83" i="1"/>
  <c r="S83" i="1"/>
  <c r="Q83" i="1"/>
  <c r="O83" i="1"/>
  <c r="DN82" i="1"/>
  <c r="DM82" i="1"/>
  <c r="DK82" i="1"/>
  <c r="DI82" i="1"/>
  <c r="DG82" i="1"/>
  <c r="DE82" i="1"/>
  <c r="DC82" i="1"/>
  <c r="DA82" i="1"/>
  <c r="CY82" i="1"/>
  <c r="CW82" i="1"/>
  <c r="CU82" i="1"/>
  <c r="CS82" i="1"/>
  <c r="CQ82" i="1"/>
  <c r="CO82" i="1"/>
  <c r="CM82" i="1"/>
  <c r="CK82" i="1"/>
  <c r="CI82" i="1"/>
  <c r="CG82" i="1"/>
  <c r="CE82" i="1"/>
  <c r="CC82" i="1"/>
  <c r="CA82" i="1"/>
  <c r="BY82" i="1"/>
  <c r="BW82" i="1"/>
  <c r="BU82" i="1"/>
  <c r="BS82" i="1"/>
  <c r="BQ82" i="1"/>
  <c r="BO82" i="1"/>
  <c r="BM82" i="1"/>
  <c r="BK82" i="1"/>
  <c r="BI82" i="1"/>
  <c r="BG82" i="1"/>
  <c r="BE82" i="1"/>
  <c r="BC82" i="1"/>
  <c r="BA82" i="1"/>
  <c r="AY82" i="1"/>
  <c r="AW82" i="1"/>
  <c r="AU82" i="1"/>
  <c r="AS82" i="1"/>
  <c r="AQ82" i="1"/>
  <c r="AO82" i="1"/>
  <c r="AM82" i="1"/>
  <c r="AK82" i="1"/>
  <c r="AI82" i="1"/>
  <c r="AG82" i="1"/>
  <c r="AE82" i="1"/>
  <c r="AC82" i="1"/>
  <c r="AA82" i="1"/>
  <c r="Y82" i="1"/>
  <c r="W82" i="1"/>
  <c r="U82" i="1"/>
  <c r="S82" i="1"/>
  <c r="Q82" i="1"/>
  <c r="O82" i="1"/>
  <c r="DN81" i="1"/>
  <c r="DM81" i="1"/>
  <c r="DK81" i="1"/>
  <c r="DI81" i="1"/>
  <c r="DG81" i="1"/>
  <c r="DE81" i="1"/>
  <c r="DC81" i="1"/>
  <c r="DA81" i="1"/>
  <c r="CY81" i="1"/>
  <c r="CW81" i="1"/>
  <c r="CU81" i="1"/>
  <c r="CS81" i="1"/>
  <c r="CQ81" i="1"/>
  <c r="CO81" i="1"/>
  <c r="CM81" i="1"/>
  <c r="CK81" i="1"/>
  <c r="CI81" i="1"/>
  <c r="CG81" i="1"/>
  <c r="CE81" i="1"/>
  <c r="CC81" i="1"/>
  <c r="CA81" i="1"/>
  <c r="BY81" i="1"/>
  <c r="BW81" i="1"/>
  <c r="BU81" i="1"/>
  <c r="BS81" i="1"/>
  <c r="BQ81" i="1"/>
  <c r="BO81" i="1"/>
  <c r="BM81" i="1"/>
  <c r="BK81" i="1"/>
  <c r="BI81" i="1"/>
  <c r="BG81" i="1"/>
  <c r="BE81" i="1"/>
  <c r="BC81" i="1"/>
  <c r="BA81" i="1"/>
  <c r="AY81" i="1"/>
  <c r="AW81" i="1"/>
  <c r="AU81" i="1"/>
  <c r="AS81" i="1"/>
  <c r="AQ81" i="1"/>
  <c r="AO81" i="1"/>
  <c r="AM81" i="1"/>
  <c r="AK81" i="1"/>
  <c r="AI81" i="1"/>
  <c r="AG81" i="1"/>
  <c r="AE81" i="1"/>
  <c r="AC81" i="1"/>
  <c r="AA81" i="1"/>
  <c r="Y81" i="1"/>
  <c r="W81" i="1"/>
  <c r="U81" i="1"/>
  <c r="S81" i="1"/>
  <c r="Q81" i="1"/>
  <c r="O81" i="1"/>
  <c r="DN80" i="1"/>
  <c r="DM80" i="1"/>
  <c r="DK80" i="1"/>
  <c r="DI80" i="1"/>
  <c r="DG80" i="1"/>
  <c r="DE80" i="1"/>
  <c r="DC80" i="1"/>
  <c r="DA80" i="1"/>
  <c r="CY80" i="1"/>
  <c r="CW80" i="1"/>
  <c r="CU80" i="1"/>
  <c r="CS80" i="1"/>
  <c r="CQ80" i="1"/>
  <c r="CO80" i="1"/>
  <c r="CM80" i="1"/>
  <c r="CK80" i="1"/>
  <c r="CI80" i="1"/>
  <c r="CG80" i="1"/>
  <c r="CE80" i="1"/>
  <c r="CC80" i="1"/>
  <c r="CA80" i="1"/>
  <c r="BY80" i="1"/>
  <c r="BW80" i="1"/>
  <c r="BU80" i="1"/>
  <c r="BS80" i="1"/>
  <c r="BQ80" i="1"/>
  <c r="BO80" i="1"/>
  <c r="BM80" i="1"/>
  <c r="BK80" i="1"/>
  <c r="BI80" i="1"/>
  <c r="BG80" i="1"/>
  <c r="BE80" i="1"/>
  <c r="BC80" i="1"/>
  <c r="BA80" i="1"/>
  <c r="AY80" i="1"/>
  <c r="AW80" i="1"/>
  <c r="AU80" i="1"/>
  <c r="AS80" i="1"/>
  <c r="AQ80" i="1"/>
  <c r="AO80" i="1"/>
  <c r="AM80" i="1"/>
  <c r="AK80" i="1"/>
  <c r="AI80" i="1"/>
  <c r="AG80" i="1"/>
  <c r="AE80" i="1"/>
  <c r="AC80" i="1"/>
  <c r="AA80" i="1"/>
  <c r="Y80" i="1"/>
  <c r="W80" i="1"/>
  <c r="U80" i="1"/>
  <c r="S80" i="1"/>
  <c r="Q80" i="1"/>
  <c r="O80" i="1"/>
  <c r="DN79" i="1"/>
  <c r="DM79" i="1"/>
  <c r="DM76" i="1" s="1"/>
  <c r="DK79" i="1"/>
  <c r="DI79" i="1"/>
  <c r="DG79" i="1"/>
  <c r="DE79" i="1"/>
  <c r="DC79" i="1"/>
  <c r="DA79" i="1"/>
  <c r="CY79" i="1"/>
  <c r="CW79" i="1"/>
  <c r="CU79" i="1"/>
  <c r="CS79" i="1"/>
  <c r="CQ79" i="1"/>
  <c r="CO79" i="1"/>
  <c r="CM79" i="1"/>
  <c r="CK79" i="1"/>
  <c r="CI79" i="1"/>
  <c r="CG79" i="1"/>
  <c r="CE79" i="1"/>
  <c r="CC79" i="1"/>
  <c r="CA79" i="1"/>
  <c r="BY79" i="1"/>
  <c r="BW79" i="1"/>
  <c r="BU79" i="1"/>
  <c r="BS79" i="1"/>
  <c r="BQ79" i="1"/>
  <c r="BO79" i="1"/>
  <c r="BM79" i="1"/>
  <c r="BK79" i="1"/>
  <c r="BI79" i="1"/>
  <c r="BG79" i="1"/>
  <c r="BE79" i="1"/>
  <c r="BC79" i="1"/>
  <c r="BA79" i="1"/>
  <c r="AY79" i="1"/>
  <c r="AW79" i="1"/>
  <c r="AU79" i="1"/>
  <c r="AS79" i="1"/>
  <c r="AQ79" i="1"/>
  <c r="AO79" i="1"/>
  <c r="AM79" i="1"/>
  <c r="AK79" i="1"/>
  <c r="AI79" i="1"/>
  <c r="AG79" i="1"/>
  <c r="AE79" i="1"/>
  <c r="AC79" i="1"/>
  <c r="AA79" i="1"/>
  <c r="Y79" i="1"/>
  <c r="W79" i="1"/>
  <c r="U79" i="1"/>
  <c r="S79" i="1"/>
  <c r="Q79" i="1"/>
  <c r="O79" i="1"/>
  <c r="DN78" i="1"/>
  <c r="DM78" i="1"/>
  <c r="DK78" i="1"/>
  <c r="DI78" i="1"/>
  <c r="DG78" i="1"/>
  <c r="DE78" i="1"/>
  <c r="DC78" i="1"/>
  <c r="DA78" i="1"/>
  <c r="CY78" i="1"/>
  <c r="CW78" i="1"/>
  <c r="CU78" i="1"/>
  <c r="CS78" i="1"/>
  <c r="CQ78" i="1"/>
  <c r="CO78" i="1"/>
  <c r="CM78" i="1"/>
  <c r="CK78" i="1"/>
  <c r="CI78" i="1"/>
  <c r="CG78" i="1"/>
  <c r="CE78" i="1"/>
  <c r="CC78" i="1"/>
  <c r="CA78" i="1"/>
  <c r="BY78" i="1"/>
  <c r="BW78" i="1"/>
  <c r="BU78" i="1"/>
  <c r="BS78" i="1"/>
  <c r="BQ78" i="1"/>
  <c r="BO78" i="1"/>
  <c r="BM78" i="1"/>
  <c r="BK78" i="1"/>
  <c r="BI78" i="1"/>
  <c r="BG78" i="1"/>
  <c r="BE78" i="1"/>
  <c r="BC78" i="1"/>
  <c r="BA78" i="1"/>
  <c r="AY78" i="1"/>
  <c r="AW78" i="1"/>
  <c r="AU78" i="1"/>
  <c r="AS78" i="1"/>
  <c r="AQ78" i="1"/>
  <c r="AO78" i="1"/>
  <c r="AM78" i="1"/>
  <c r="AK78" i="1"/>
  <c r="AI78" i="1"/>
  <c r="AG78" i="1"/>
  <c r="AE78" i="1"/>
  <c r="AC78" i="1"/>
  <c r="AA78" i="1"/>
  <c r="Y78" i="1"/>
  <c r="W78" i="1"/>
  <c r="U78" i="1"/>
  <c r="S78" i="1"/>
  <c r="Q78" i="1"/>
  <c r="O78" i="1"/>
  <c r="DN77" i="1"/>
  <c r="DM77" i="1"/>
  <c r="DK77" i="1"/>
  <c r="DI77" i="1"/>
  <c r="DG77" i="1"/>
  <c r="DE77" i="1"/>
  <c r="DC77" i="1"/>
  <c r="DA77" i="1"/>
  <c r="CY77" i="1"/>
  <c r="CW77" i="1"/>
  <c r="CU77" i="1"/>
  <c r="CS77" i="1"/>
  <c r="CQ77" i="1"/>
  <c r="CO77" i="1"/>
  <c r="CM77" i="1"/>
  <c r="CK77" i="1"/>
  <c r="CI77" i="1"/>
  <c r="CG77" i="1"/>
  <c r="CE77" i="1"/>
  <c r="CC77" i="1"/>
  <c r="CA77" i="1"/>
  <c r="BY77" i="1"/>
  <c r="BW77" i="1"/>
  <c r="BU77" i="1"/>
  <c r="BS77" i="1"/>
  <c r="BQ77" i="1"/>
  <c r="BO77" i="1"/>
  <c r="BM77" i="1"/>
  <c r="BK77" i="1"/>
  <c r="BI77" i="1"/>
  <c r="BG77" i="1"/>
  <c r="BE77" i="1"/>
  <c r="BC77" i="1"/>
  <c r="BA77" i="1"/>
  <c r="AY77" i="1"/>
  <c r="AW77" i="1"/>
  <c r="AU77" i="1"/>
  <c r="AS77" i="1"/>
  <c r="AQ77" i="1"/>
  <c r="AO77" i="1"/>
  <c r="AM77" i="1"/>
  <c r="AK77" i="1"/>
  <c r="AI77" i="1"/>
  <c r="AG77" i="1"/>
  <c r="AE77" i="1"/>
  <c r="AC77" i="1"/>
  <c r="AA77" i="1"/>
  <c r="Y77" i="1"/>
  <c r="W77" i="1"/>
  <c r="U77" i="1"/>
  <c r="S77" i="1"/>
  <c r="Q77" i="1"/>
  <c r="O77" i="1"/>
  <c r="DL76" i="1"/>
  <c r="DH76" i="1"/>
  <c r="DF76" i="1"/>
  <c r="DD76" i="1"/>
  <c r="DB76" i="1"/>
  <c r="CZ76" i="1"/>
  <c r="CX76" i="1"/>
  <c r="CV76" i="1"/>
  <c r="CT76" i="1"/>
  <c r="CR76" i="1"/>
  <c r="CP76" i="1"/>
  <c r="CN76" i="1"/>
  <c r="CL76" i="1"/>
  <c r="CJ76" i="1"/>
  <c r="CH76" i="1"/>
  <c r="CF76" i="1"/>
  <c r="CD76" i="1"/>
  <c r="CB76" i="1"/>
  <c r="BZ76" i="1"/>
  <c r="BX76" i="1"/>
  <c r="BV76" i="1"/>
  <c r="BT76" i="1"/>
  <c r="BR76" i="1"/>
  <c r="BP76" i="1"/>
  <c r="BN76" i="1"/>
  <c r="BL76" i="1"/>
  <c r="BJ76" i="1"/>
  <c r="BH76" i="1"/>
  <c r="BF76" i="1"/>
  <c r="BD76" i="1"/>
  <c r="BB76" i="1"/>
  <c r="AZ76" i="1"/>
  <c r="AX76" i="1"/>
  <c r="AV76" i="1"/>
  <c r="AT76" i="1"/>
  <c r="AR76" i="1"/>
  <c r="AN76" i="1"/>
  <c r="AL76" i="1"/>
  <c r="AJ76" i="1"/>
  <c r="AH76" i="1"/>
  <c r="AF76" i="1"/>
  <c r="AD76" i="1"/>
  <c r="AB76" i="1"/>
  <c r="Z76" i="1"/>
  <c r="X76" i="1"/>
  <c r="V76" i="1"/>
  <c r="T76" i="1"/>
  <c r="R76" i="1"/>
  <c r="P76" i="1"/>
  <c r="N76" i="1"/>
  <c r="DN75" i="1"/>
  <c r="DM75" i="1"/>
  <c r="DK75" i="1"/>
  <c r="DI75" i="1"/>
  <c r="DG75" i="1"/>
  <c r="DE75" i="1"/>
  <c r="DC75" i="1"/>
  <c r="DA75" i="1"/>
  <c r="CY75" i="1"/>
  <c r="CW75" i="1"/>
  <c r="CU75" i="1"/>
  <c r="CS75" i="1"/>
  <c r="CQ75" i="1"/>
  <c r="CO75" i="1"/>
  <c r="CM75" i="1"/>
  <c r="CK75" i="1"/>
  <c r="CI75" i="1"/>
  <c r="CG75" i="1"/>
  <c r="CE75" i="1"/>
  <c r="CC75" i="1"/>
  <c r="CA75" i="1"/>
  <c r="BY75" i="1"/>
  <c r="BW75" i="1"/>
  <c r="BU75" i="1"/>
  <c r="BS75" i="1"/>
  <c r="BQ75" i="1"/>
  <c r="BO75" i="1"/>
  <c r="BM75" i="1"/>
  <c r="BK75" i="1"/>
  <c r="BI75" i="1"/>
  <c r="BG75" i="1"/>
  <c r="BE75" i="1"/>
  <c r="BC75" i="1"/>
  <c r="BA75" i="1"/>
  <c r="AY75" i="1"/>
  <c r="AW75" i="1"/>
  <c r="AU75" i="1"/>
  <c r="AS75" i="1"/>
  <c r="AQ75" i="1"/>
  <c r="AO75" i="1"/>
  <c r="AM75" i="1"/>
  <c r="AK75" i="1"/>
  <c r="AI75" i="1"/>
  <c r="AG75" i="1"/>
  <c r="AE75" i="1"/>
  <c r="AC75" i="1"/>
  <c r="AA75" i="1"/>
  <c r="Y75" i="1"/>
  <c r="W75" i="1"/>
  <c r="U75" i="1"/>
  <c r="S75" i="1"/>
  <c r="Q75" i="1"/>
  <c r="O75" i="1"/>
  <c r="DN74" i="1"/>
  <c r="DM74" i="1"/>
  <c r="DK74" i="1"/>
  <c r="DI74" i="1"/>
  <c r="DG74" i="1"/>
  <c r="DE74" i="1"/>
  <c r="DC74" i="1"/>
  <c r="DA74" i="1"/>
  <c r="CY74" i="1"/>
  <c r="CW74" i="1"/>
  <c r="CU74" i="1"/>
  <c r="CS74" i="1"/>
  <c r="CQ74" i="1"/>
  <c r="CO74" i="1"/>
  <c r="CM74" i="1"/>
  <c r="CK74" i="1"/>
  <c r="CI74" i="1"/>
  <c r="CG74" i="1"/>
  <c r="CE74" i="1"/>
  <c r="CC74" i="1"/>
  <c r="CA74" i="1"/>
  <c r="BY74" i="1"/>
  <c r="BW74" i="1"/>
  <c r="BU74" i="1"/>
  <c r="BS74" i="1"/>
  <c r="BQ74" i="1"/>
  <c r="BO74" i="1"/>
  <c r="BM74" i="1"/>
  <c r="BK74" i="1"/>
  <c r="BI74" i="1"/>
  <c r="BG74" i="1"/>
  <c r="BE74" i="1"/>
  <c r="BC74" i="1"/>
  <c r="BA74" i="1"/>
  <c r="AY74" i="1"/>
  <c r="AW74" i="1"/>
  <c r="AU74" i="1"/>
  <c r="AS74" i="1"/>
  <c r="AQ74" i="1"/>
  <c r="AO74" i="1"/>
  <c r="AM74" i="1"/>
  <c r="AK74" i="1"/>
  <c r="AI74" i="1"/>
  <c r="AG74" i="1"/>
  <c r="AE74" i="1"/>
  <c r="AC74" i="1"/>
  <c r="AA74" i="1"/>
  <c r="Y74" i="1"/>
  <c r="W74" i="1"/>
  <c r="U74" i="1"/>
  <c r="S74" i="1"/>
  <c r="Q74" i="1"/>
  <c r="O74" i="1"/>
  <c r="DN73" i="1"/>
  <c r="DM73" i="1"/>
  <c r="DK73" i="1"/>
  <c r="DI73" i="1"/>
  <c r="DG73" i="1"/>
  <c r="DE73" i="1"/>
  <c r="DC73" i="1"/>
  <c r="DA73" i="1"/>
  <c r="CY73" i="1"/>
  <c r="CW73" i="1"/>
  <c r="CU73" i="1"/>
  <c r="CS73" i="1"/>
  <c r="CQ73" i="1"/>
  <c r="CO73" i="1"/>
  <c r="CM73" i="1"/>
  <c r="CK73" i="1"/>
  <c r="CI73" i="1"/>
  <c r="CG73" i="1"/>
  <c r="CE73" i="1"/>
  <c r="CC73" i="1"/>
  <c r="CA73" i="1"/>
  <c r="BY73" i="1"/>
  <c r="BW73" i="1"/>
  <c r="BU73" i="1"/>
  <c r="BS73" i="1"/>
  <c r="BQ73" i="1"/>
  <c r="BO73" i="1"/>
  <c r="BM73" i="1"/>
  <c r="BK73" i="1"/>
  <c r="BI73" i="1"/>
  <c r="BG73" i="1"/>
  <c r="BE73" i="1"/>
  <c r="BC73" i="1"/>
  <c r="BA73" i="1"/>
  <c r="AY73" i="1"/>
  <c r="AW73" i="1"/>
  <c r="AU73" i="1"/>
  <c r="AS73" i="1"/>
  <c r="AQ73" i="1"/>
  <c r="AQ71" i="1" s="1"/>
  <c r="AO73" i="1"/>
  <c r="AM73" i="1"/>
  <c r="AK73" i="1"/>
  <c r="AI73" i="1"/>
  <c r="AI71" i="1" s="1"/>
  <c r="AG73" i="1"/>
  <c r="AE73" i="1"/>
  <c r="AC73" i="1"/>
  <c r="AA73" i="1"/>
  <c r="Y73" i="1"/>
  <c r="W73" i="1"/>
  <c r="U73" i="1"/>
  <c r="S73" i="1"/>
  <c r="Q73" i="1"/>
  <c r="O73" i="1"/>
  <c r="DN72" i="1"/>
  <c r="DM72" i="1"/>
  <c r="DK72" i="1"/>
  <c r="DI72" i="1"/>
  <c r="DG72" i="1"/>
  <c r="DE72" i="1"/>
  <c r="DC72" i="1"/>
  <c r="DA72" i="1"/>
  <c r="CY72" i="1"/>
  <c r="CW72" i="1"/>
  <c r="CU72" i="1"/>
  <c r="CS72" i="1"/>
  <c r="CQ72" i="1"/>
  <c r="CO72" i="1"/>
  <c r="CM72" i="1"/>
  <c r="CK72" i="1"/>
  <c r="CI72" i="1"/>
  <c r="CG72" i="1"/>
  <c r="CE72" i="1"/>
  <c r="CC72" i="1"/>
  <c r="CA72" i="1"/>
  <c r="BY72" i="1"/>
  <c r="BW72" i="1"/>
  <c r="BU72" i="1"/>
  <c r="BS72" i="1"/>
  <c r="BQ72" i="1"/>
  <c r="BO72" i="1"/>
  <c r="BM72" i="1"/>
  <c r="BK72" i="1"/>
  <c r="BI72" i="1"/>
  <c r="BG72" i="1"/>
  <c r="BE72" i="1"/>
  <c r="BC72" i="1"/>
  <c r="BA72" i="1"/>
  <c r="AY72" i="1"/>
  <c r="AW72" i="1"/>
  <c r="AU72" i="1"/>
  <c r="AS72" i="1"/>
  <c r="AQ72" i="1"/>
  <c r="AO72" i="1"/>
  <c r="AM72" i="1"/>
  <c r="AK72" i="1"/>
  <c r="AI72" i="1"/>
  <c r="AG72" i="1"/>
  <c r="AE72" i="1"/>
  <c r="AC72" i="1"/>
  <c r="AA72" i="1"/>
  <c r="Y72" i="1"/>
  <c r="W72" i="1"/>
  <c r="U72" i="1"/>
  <c r="S72" i="1"/>
  <c r="Q72" i="1"/>
  <c r="O72" i="1"/>
  <c r="DL71" i="1"/>
  <c r="DH71" i="1"/>
  <c r="DF71" i="1"/>
  <c r="DD71" i="1"/>
  <c r="DC71" i="1"/>
  <c r="DB71" i="1"/>
  <c r="CZ71" i="1"/>
  <c r="CX71" i="1"/>
  <c r="CV71" i="1"/>
  <c r="CT71" i="1"/>
  <c r="CR71" i="1"/>
  <c r="CP71" i="1"/>
  <c r="CN71" i="1"/>
  <c r="CL71" i="1"/>
  <c r="CJ71" i="1"/>
  <c r="CH71" i="1"/>
  <c r="CF71" i="1"/>
  <c r="CD71" i="1"/>
  <c r="CB71" i="1"/>
  <c r="BZ71" i="1"/>
  <c r="BX71" i="1"/>
  <c r="BV71" i="1"/>
  <c r="BT71" i="1"/>
  <c r="BR71" i="1"/>
  <c r="BP71" i="1"/>
  <c r="BN71" i="1"/>
  <c r="BL71" i="1"/>
  <c r="BJ71" i="1"/>
  <c r="BH71" i="1"/>
  <c r="BF71" i="1"/>
  <c r="BD71" i="1"/>
  <c r="BC71" i="1"/>
  <c r="BB71" i="1"/>
  <c r="AZ71" i="1"/>
  <c r="AX71" i="1"/>
  <c r="AV71" i="1"/>
  <c r="AT71" i="1"/>
  <c r="AR71" i="1"/>
  <c r="AN71" i="1"/>
  <c r="AL71" i="1"/>
  <c r="AJ71" i="1"/>
  <c r="AH71" i="1"/>
  <c r="AF71" i="1"/>
  <c r="AD71" i="1"/>
  <c r="AB71" i="1"/>
  <c r="Z71" i="1"/>
  <c r="X71" i="1"/>
  <c r="V71" i="1"/>
  <c r="T71" i="1"/>
  <c r="R71" i="1"/>
  <c r="P71" i="1"/>
  <c r="N71" i="1"/>
  <c r="DN70" i="1"/>
  <c r="DM70" i="1"/>
  <c r="DK70" i="1"/>
  <c r="DI70" i="1"/>
  <c r="DG70" i="1"/>
  <c r="DE70" i="1"/>
  <c r="DC70" i="1"/>
  <c r="DA70" i="1"/>
  <c r="CY70" i="1"/>
  <c r="CW70" i="1"/>
  <c r="CU70" i="1"/>
  <c r="CS70" i="1"/>
  <c r="CQ70" i="1"/>
  <c r="CO70" i="1"/>
  <c r="CM70" i="1"/>
  <c r="CK70" i="1"/>
  <c r="CI70" i="1"/>
  <c r="CG70" i="1"/>
  <c r="CE70" i="1"/>
  <c r="CC70" i="1"/>
  <c r="CA70" i="1"/>
  <c r="BY70" i="1"/>
  <c r="BW70" i="1"/>
  <c r="BU70" i="1"/>
  <c r="BS70" i="1"/>
  <c r="BQ70" i="1"/>
  <c r="BO70" i="1"/>
  <c r="BM70" i="1"/>
  <c r="BK70" i="1"/>
  <c r="BI70" i="1"/>
  <c r="BG70" i="1"/>
  <c r="BE70" i="1"/>
  <c r="BC70" i="1"/>
  <c r="BA70" i="1"/>
  <c r="AY70" i="1"/>
  <c r="AW70" i="1"/>
  <c r="AU70" i="1"/>
  <c r="AS70" i="1"/>
  <c r="AQ70" i="1"/>
  <c r="AO70" i="1"/>
  <c r="AM70" i="1"/>
  <c r="AK70" i="1"/>
  <c r="AI70" i="1"/>
  <c r="AG70" i="1"/>
  <c r="AE70" i="1"/>
  <c r="AC70" i="1"/>
  <c r="AA70" i="1"/>
  <c r="Y70" i="1"/>
  <c r="W70" i="1"/>
  <c r="U70" i="1"/>
  <c r="S70" i="1"/>
  <c r="Q70" i="1"/>
  <c r="O70" i="1"/>
  <c r="DN69" i="1"/>
  <c r="DM69" i="1"/>
  <c r="DK69" i="1"/>
  <c r="DI69" i="1"/>
  <c r="DG69" i="1"/>
  <c r="DE69" i="1"/>
  <c r="DC69" i="1"/>
  <c r="DA69" i="1"/>
  <c r="CY69" i="1"/>
  <c r="CW69" i="1"/>
  <c r="CU69" i="1"/>
  <c r="CS69" i="1"/>
  <c r="CQ69" i="1"/>
  <c r="CO69" i="1"/>
  <c r="CM69" i="1"/>
  <c r="CK69" i="1"/>
  <c r="CI69" i="1"/>
  <c r="CG69" i="1"/>
  <c r="CE69" i="1"/>
  <c r="CC69" i="1"/>
  <c r="CA69" i="1"/>
  <c r="BY69" i="1"/>
  <c r="BW69" i="1"/>
  <c r="BU69" i="1"/>
  <c r="BS69" i="1"/>
  <c r="BQ69" i="1"/>
  <c r="BO69" i="1"/>
  <c r="BM69" i="1"/>
  <c r="BK69" i="1"/>
  <c r="BI69" i="1"/>
  <c r="BG69" i="1"/>
  <c r="BE69" i="1"/>
  <c r="BC69" i="1"/>
  <c r="BA69" i="1"/>
  <c r="AY69" i="1"/>
  <c r="AW69" i="1"/>
  <c r="AU69" i="1"/>
  <c r="AS69" i="1"/>
  <c r="AQ69" i="1"/>
  <c r="AO69" i="1"/>
  <c r="AM69" i="1"/>
  <c r="AK69" i="1"/>
  <c r="AI69" i="1"/>
  <c r="AG69" i="1"/>
  <c r="AE69" i="1"/>
  <c r="AC69" i="1"/>
  <c r="AA69" i="1"/>
  <c r="Y69" i="1"/>
  <c r="W69" i="1"/>
  <c r="U69" i="1"/>
  <c r="S69" i="1"/>
  <c r="Q69" i="1"/>
  <c r="O69" i="1"/>
  <c r="DN68" i="1"/>
  <c r="DM68" i="1"/>
  <c r="DK68" i="1"/>
  <c r="DI68" i="1"/>
  <c r="DG68" i="1"/>
  <c r="DE68" i="1"/>
  <c r="DC68" i="1"/>
  <c r="DA68" i="1"/>
  <c r="CY68" i="1"/>
  <c r="CW68" i="1"/>
  <c r="CU68" i="1"/>
  <c r="CS68" i="1"/>
  <c r="CQ68" i="1"/>
  <c r="CO68" i="1"/>
  <c r="CM68" i="1"/>
  <c r="CK68" i="1"/>
  <c r="CI68" i="1"/>
  <c r="CG68" i="1"/>
  <c r="CE68" i="1"/>
  <c r="CC68" i="1"/>
  <c r="CA68" i="1"/>
  <c r="BY68" i="1"/>
  <c r="BW68" i="1"/>
  <c r="BU68" i="1"/>
  <c r="BS68" i="1"/>
  <c r="BQ68" i="1"/>
  <c r="BO68" i="1"/>
  <c r="BM68" i="1"/>
  <c r="BK68" i="1"/>
  <c r="BI68" i="1"/>
  <c r="BG68" i="1"/>
  <c r="BE68" i="1"/>
  <c r="BC68" i="1"/>
  <c r="BA68" i="1"/>
  <c r="AY68" i="1"/>
  <c r="AW68" i="1"/>
  <c r="AU68" i="1"/>
  <c r="AS68" i="1"/>
  <c r="AQ68" i="1"/>
  <c r="AO68" i="1"/>
  <c r="AM68" i="1"/>
  <c r="AK68" i="1"/>
  <c r="AI68" i="1"/>
  <c r="AG68" i="1"/>
  <c r="AE68" i="1"/>
  <c r="AC68" i="1"/>
  <c r="AA68" i="1"/>
  <c r="Y68" i="1"/>
  <c r="W68" i="1"/>
  <c r="U68" i="1"/>
  <c r="S68" i="1"/>
  <c r="Q68" i="1"/>
  <c r="O68" i="1"/>
  <c r="DN67" i="1"/>
  <c r="DM67" i="1"/>
  <c r="DK67" i="1"/>
  <c r="DI67" i="1"/>
  <c r="DG67" i="1"/>
  <c r="DE67" i="1"/>
  <c r="DC67" i="1"/>
  <c r="DA67" i="1"/>
  <c r="CY67" i="1"/>
  <c r="CW67" i="1"/>
  <c r="CU67" i="1"/>
  <c r="CS67" i="1"/>
  <c r="CQ67" i="1"/>
  <c r="CO67" i="1"/>
  <c r="CM67" i="1"/>
  <c r="CK67" i="1"/>
  <c r="CI67" i="1"/>
  <c r="CG67" i="1"/>
  <c r="CE67" i="1"/>
  <c r="CC67" i="1"/>
  <c r="CA67" i="1"/>
  <c r="BY67" i="1"/>
  <c r="BW67" i="1"/>
  <c r="BU67" i="1"/>
  <c r="BS67" i="1"/>
  <c r="BQ67" i="1"/>
  <c r="BO67" i="1"/>
  <c r="BM67" i="1"/>
  <c r="BK67" i="1"/>
  <c r="BI67" i="1"/>
  <c r="BG67" i="1"/>
  <c r="BE67" i="1"/>
  <c r="BC67" i="1"/>
  <c r="BA67" i="1"/>
  <c r="AY67" i="1"/>
  <c r="AW67" i="1"/>
  <c r="AU67" i="1"/>
  <c r="AS67" i="1"/>
  <c r="AQ67" i="1"/>
  <c r="AO67" i="1"/>
  <c r="AM67" i="1"/>
  <c r="AK67" i="1"/>
  <c r="AI67" i="1"/>
  <c r="AG67" i="1"/>
  <c r="AE67" i="1"/>
  <c r="AC67" i="1"/>
  <c r="AA67" i="1"/>
  <c r="Y67" i="1"/>
  <c r="W67" i="1"/>
  <c r="U67" i="1"/>
  <c r="S67" i="1"/>
  <c r="Q67" i="1"/>
  <c r="O67" i="1"/>
  <c r="DN66" i="1"/>
  <c r="DM66" i="1"/>
  <c r="DK66" i="1"/>
  <c r="DI66" i="1"/>
  <c r="DG66" i="1"/>
  <c r="DE66" i="1"/>
  <c r="DC66" i="1"/>
  <c r="DA66" i="1"/>
  <c r="CY66" i="1"/>
  <c r="CW66" i="1"/>
  <c r="CU66" i="1"/>
  <c r="CS66" i="1"/>
  <c r="CQ66" i="1"/>
  <c r="CO66" i="1"/>
  <c r="CM66" i="1"/>
  <c r="CK66" i="1"/>
  <c r="CI66" i="1"/>
  <c r="CG66" i="1"/>
  <c r="CE66" i="1"/>
  <c r="CC66" i="1"/>
  <c r="CA66" i="1"/>
  <c r="BY66" i="1"/>
  <c r="BW66" i="1"/>
  <c r="BU66" i="1"/>
  <c r="BS66" i="1"/>
  <c r="BQ66" i="1"/>
  <c r="BO66" i="1"/>
  <c r="BM66" i="1"/>
  <c r="BK66" i="1"/>
  <c r="BI66" i="1"/>
  <c r="BG66" i="1"/>
  <c r="BE66" i="1"/>
  <c r="BC66" i="1"/>
  <c r="BA66" i="1"/>
  <c r="AY66" i="1"/>
  <c r="AW66" i="1"/>
  <c r="AU66" i="1"/>
  <c r="AS66" i="1"/>
  <c r="AQ66" i="1"/>
  <c r="AO66" i="1"/>
  <c r="AM66" i="1"/>
  <c r="AK66" i="1"/>
  <c r="AI66" i="1"/>
  <c r="AG66" i="1"/>
  <c r="AE66" i="1"/>
  <c r="AC66" i="1"/>
  <c r="AA66" i="1"/>
  <c r="Y66" i="1"/>
  <c r="W66" i="1"/>
  <c r="U66" i="1"/>
  <c r="S66" i="1"/>
  <c r="Q66" i="1"/>
  <c r="O66" i="1"/>
  <c r="DN65" i="1"/>
  <c r="DM65" i="1"/>
  <c r="DK65" i="1"/>
  <c r="DI65" i="1"/>
  <c r="DG65" i="1"/>
  <c r="DE65" i="1"/>
  <c r="DC65" i="1"/>
  <c r="DA65" i="1"/>
  <c r="CY65" i="1"/>
  <c r="CW65" i="1"/>
  <c r="CU65" i="1"/>
  <c r="CS65" i="1"/>
  <c r="CQ65" i="1"/>
  <c r="CO65" i="1"/>
  <c r="CM65" i="1"/>
  <c r="CK65" i="1"/>
  <c r="CI65" i="1"/>
  <c r="CG65" i="1"/>
  <c r="CE65" i="1"/>
  <c r="CC65" i="1"/>
  <c r="CA65" i="1"/>
  <c r="BY65" i="1"/>
  <c r="BW65" i="1"/>
  <c r="BU65" i="1"/>
  <c r="BS65" i="1"/>
  <c r="BQ65" i="1"/>
  <c r="BO65" i="1"/>
  <c r="BM65" i="1"/>
  <c r="BK65" i="1"/>
  <c r="BI65" i="1"/>
  <c r="BG65" i="1"/>
  <c r="BE65" i="1"/>
  <c r="BC65" i="1"/>
  <c r="BA65" i="1"/>
  <c r="AY65" i="1"/>
  <c r="AW65" i="1"/>
  <c r="AU65" i="1"/>
  <c r="AS65" i="1"/>
  <c r="AQ65" i="1"/>
  <c r="AO65" i="1"/>
  <c r="AM65" i="1"/>
  <c r="AK65" i="1"/>
  <c r="AI65" i="1"/>
  <c r="AG65" i="1"/>
  <c r="AE65" i="1"/>
  <c r="AC65" i="1"/>
  <c r="AA65" i="1"/>
  <c r="Y65" i="1"/>
  <c r="W65" i="1"/>
  <c r="U65" i="1"/>
  <c r="S65" i="1"/>
  <c r="Q65" i="1"/>
  <c r="O65" i="1"/>
  <c r="DN64" i="1"/>
  <c r="DM64" i="1"/>
  <c r="DK64" i="1"/>
  <c r="DI64" i="1"/>
  <c r="DG64" i="1"/>
  <c r="DE64" i="1"/>
  <c r="DC64" i="1"/>
  <c r="DA64" i="1"/>
  <c r="CY64" i="1"/>
  <c r="CW64" i="1"/>
  <c r="CU64" i="1"/>
  <c r="CS64" i="1"/>
  <c r="CQ64" i="1"/>
  <c r="CO64" i="1"/>
  <c r="CM64" i="1"/>
  <c r="CK64" i="1"/>
  <c r="CI64" i="1"/>
  <c r="CG64" i="1"/>
  <c r="CE64" i="1"/>
  <c r="CC64" i="1"/>
  <c r="CA64" i="1"/>
  <c r="BY64" i="1"/>
  <c r="BW64" i="1"/>
  <c r="BU64" i="1"/>
  <c r="BS64" i="1"/>
  <c r="BQ64" i="1"/>
  <c r="BO64" i="1"/>
  <c r="BM64" i="1"/>
  <c r="BK64" i="1"/>
  <c r="BI64" i="1"/>
  <c r="BG64" i="1"/>
  <c r="BE64" i="1"/>
  <c r="BC64" i="1"/>
  <c r="BA64" i="1"/>
  <c r="AY64" i="1"/>
  <c r="AW64" i="1"/>
  <c r="AU64" i="1"/>
  <c r="AS64" i="1"/>
  <c r="AQ64" i="1"/>
  <c r="AO64" i="1"/>
  <c r="AM64" i="1"/>
  <c r="AK64" i="1"/>
  <c r="AI64" i="1"/>
  <c r="AG64" i="1"/>
  <c r="AE64" i="1"/>
  <c r="AC64" i="1"/>
  <c r="AA64" i="1"/>
  <c r="Y64" i="1"/>
  <c r="W64" i="1"/>
  <c r="U64" i="1"/>
  <c r="S64" i="1"/>
  <c r="Q64" i="1"/>
  <c r="O64" i="1"/>
  <c r="DL63" i="1"/>
  <c r="DH63" i="1"/>
  <c r="DF63" i="1"/>
  <c r="DD63" i="1"/>
  <c r="DB63" i="1"/>
  <c r="CZ63" i="1"/>
  <c r="CX63" i="1"/>
  <c r="CV63" i="1"/>
  <c r="CT63" i="1"/>
  <c r="CR63" i="1"/>
  <c r="CP63" i="1"/>
  <c r="CN63" i="1"/>
  <c r="CL63" i="1"/>
  <c r="CJ63" i="1"/>
  <c r="CH63" i="1"/>
  <c r="CF63" i="1"/>
  <c r="CD63" i="1"/>
  <c r="CB63" i="1"/>
  <c r="BZ63" i="1"/>
  <c r="BX63" i="1"/>
  <c r="BV63" i="1"/>
  <c r="BT63" i="1"/>
  <c r="BR63" i="1"/>
  <c r="BP63" i="1"/>
  <c r="BN63" i="1"/>
  <c r="BM63" i="1"/>
  <c r="BL63" i="1"/>
  <c r="BJ63" i="1"/>
  <c r="BH63" i="1"/>
  <c r="BF63" i="1"/>
  <c r="BD63" i="1"/>
  <c r="BB63" i="1"/>
  <c r="AZ63" i="1"/>
  <c r="AX63" i="1"/>
  <c r="AV63" i="1"/>
  <c r="AT63" i="1"/>
  <c r="AR63" i="1"/>
  <c r="AN63" i="1"/>
  <c r="AL63" i="1"/>
  <c r="AJ63" i="1"/>
  <c r="AH63" i="1"/>
  <c r="AG63" i="1"/>
  <c r="AF63" i="1"/>
  <c r="AD63" i="1"/>
  <c r="AB63" i="1"/>
  <c r="Z63" i="1"/>
  <c r="X63" i="1"/>
  <c r="V63" i="1"/>
  <c r="T63" i="1"/>
  <c r="R63" i="1"/>
  <c r="P63" i="1"/>
  <c r="N63" i="1"/>
  <c r="DN62" i="1"/>
  <c r="DM62" i="1"/>
  <c r="DK62" i="1"/>
  <c r="DI62" i="1"/>
  <c r="DG62" i="1"/>
  <c r="DE62" i="1"/>
  <c r="DC62" i="1"/>
  <c r="DA62" i="1"/>
  <c r="CY62" i="1"/>
  <c r="CW62" i="1"/>
  <c r="CU62" i="1"/>
  <c r="CS62" i="1"/>
  <c r="CQ62" i="1"/>
  <c r="CO62" i="1"/>
  <c r="CM62" i="1"/>
  <c r="CK62" i="1"/>
  <c r="CI62" i="1"/>
  <c r="CG62" i="1"/>
  <c r="CE62" i="1"/>
  <c r="CC62" i="1"/>
  <c r="CA62" i="1"/>
  <c r="BY62" i="1"/>
  <c r="BW62" i="1"/>
  <c r="BU62" i="1"/>
  <c r="BS62" i="1"/>
  <c r="BQ62" i="1"/>
  <c r="BO62" i="1"/>
  <c r="BM62" i="1"/>
  <c r="BK62" i="1"/>
  <c r="BI62" i="1"/>
  <c r="BG62" i="1"/>
  <c r="BE62" i="1"/>
  <c r="BC62" i="1"/>
  <c r="BA62" i="1"/>
  <c r="AY62" i="1"/>
  <c r="AW62" i="1"/>
  <c r="AU62" i="1"/>
  <c r="AS62" i="1"/>
  <c r="AQ62" i="1"/>
  <c r="AO62" i="1"/>
  <c r="AM62" i="1"/>
  <c r="AK62" i="1"/>
  <c r="AI62" i="1"/>
  <c r="AG62" i="1"/>
  <c r="AE62" i="1"/>
  <c r="AC62" i="1"/>
  <c r="AA62" i="1"/>
  <c r="Y62" i="1"/>
  <c r="W62" i="1"/>
  <c r="U62" i="1"/>
  <c r="S62" i="1"/>
  <c r="Q62" i="1"/>
  <c r="O62" i="1"/>
  <c r="DN61" i="1"/>
  <c r="DM61" i="1"/>
  <c r="DK61" i="1"/>
  <c r="DI61" i="1"/>
  <c r="DG61" i="1"/>
  <c r="DE61" i="1"/>
  <c r="DC61" i="1"/>
  <c r="DA61" i="1"/>
  <c r="CY61" i="1"/>
  <c r="CW61" i="1"/>
  <c r="CU61" i="1"/>
  <c r="CS61" i="1"/>
  <c r="CQ61" i="1"/>
  <c r="CO61" i="1"/>
  <c r="CM61" i="1"/>
  <c r="CK61" i="1"/>
  <c r="CI61" i="1"/>
  <c r="CG61" i="1"/>
  <c r="CE61" i="1"/>
  <c r="CC61" i="1"/>
  <c r="CA61" i="1"/>
  <c r="BY61" i="1"/>
  <c r="BW61" i="1"/>
  <c r="BU61" i="1"/>
  <c r="BS61" i="1"/>
  <c r="BQ61" i="1"/>
  <c r="BO61" i="1"/>
  <c r="BM61" i="1"/>
  <c r="BK61" i="1"/>
  <c r="BI61" i="1"/>
  <c r="BG61" i="1"/>
  <c r="BE61" i="1"/>
  <c r="BC61" i="1"/>
  <c r="BA61" i="1"/>
  <c r="AY61" i="1"/>
  <c r="AW61" i="1"/>
  <c r="AU61" i="1"/>
  <c r="AS61" i="1"/>
  <c r="AQ61" i="1"/>
  <c r="AO61" i="1"/>
  <c r="AM61" i="1"/>
  <c r="AK61" i="1"/>
  <c r="AI61" i="1"/>
  <c r="AG61" i="1"/>
  <c r="AE61" i="1"/>
  <c r="AC61" i="1"/>
  <c r="AA61" i="1"/>
  <c r="Y61" i="1"/>
  <c r="W61" i="1"/>
  <c r="U61" i="1"/>
  <c r="S61" i="1"/>
  <c r="Q61" i="1"/>
  <c r="O61" i="1"/>
  <c r="DN60" i="1"/>
  <c r="DM60" i="1"/>
  <c r="DK60" i="1"/>
  <c r="DI60" i="1"/>
  <c r="DG60" i="1"/>
  <c r="DE60" i="1"/>
  <c r="DC60" i="1"/>
  <c r="DA60" i="1"/>
  <c r="CY60" i="1"/>
  <c r="CW60" i="1"/>
  <c r="CU60" i="1"/>
  <c r="CS60" i="1"/>
  <c r="CQ60" i="1"/>
  <c r="CO60" i="1"/>
  <c r="CM60" i="1"/>
  <c r="CK60" i="1"/>
  <c r="CI60" i="1"/>
  <c r="CG60" i="1"/>
  <c r="CE60" i="1"/>
  <c r="CC60" i="1"/>
  <c r="CA60" i="1"/>
  <c r="BY60" i="1"/>
  <c r="BW60" i="1"/>
  <c r="BU60" i="1"/>
  <c r="BS60" i="1"/>
  <c r="BQ60" i="1"/>
  <c r="BO60" i="1"/>
  <c r="BM60" i="1"/>
  <c r="BK60" i="1"/>
  <c r="BI60" i="1"/>
  <c r="BG60" i="1"/>
  <c r="BE60" i="1"/>
  <c r="BC60" i="1"/>
  <c r="BA60" i="1"/>
  <c r="AY60" i="1"/>
  <c r="AW60" i="1"/>
  <c r="AU60" i="1"/>
  <c r="AS60" i="1"/>
  <c r="AQ60" i="1"/>
  <c r="AO60" i="1"/>
  <c r="AM60" i="1"/>
  <c r="AK60" i="1"/>
  <c r="AI60" i="1"/>
  <c r="AG60" i="1"/>
  <c r="AE60" i="1"/>
  <c r="AC60" i="1"/>
  <c r="AA60" i="1"/>
  <c r="Y60" i="1"/>
  <c r="W60" i="1"/>
  <c r="U60" i="1"/>
  <c r="S60" i="1"/>
  <c r="Q60" i="1"/>
  <c r="O60" i="1"/>
  <c r="DN59" i="1"/>
  <c r="DM59" i="1"/>
  <c r="DK59" i="1"/>
  <c r="DI59" i="1"/>
  <c r="DG59" i="1"/>
  <c r="DE59" i="1"/>
  <c r="DC59" i="1"/>
  <c r="DA59" i="1"/>
  <c r="CY59" i="1"/>
  <c r="CW59" i="1"/>
  <c r="CU59" i="1"/>
  <c r="CS59" i="1"/>
  <c r="CQ59" i="1"/>
  <c r="CO59" i="1"/>
  <c r="CM59" i="1"/>
  <c r="CK59" i="1"/>
  <c r="CI59" i="1"/>
  <c r="CG59" i="1"/>
  <c r="CE59" i="1"/>
  <c r="CC59" i="1"/>
  <c r="CA59" i="1"/>
  <c r="BY59" i="1"/>
  <c r="BW59" i="1"/>
  <c r="BU59" i="1"/>
  <c r="BS59" i="1"/>
  <c r="BQ59" i="1"/>
  <c r="BO59" i="1"/>
  <c r="BM59" i="1"/>
  <c r="BK59" i="1"/>
  <c r="BI59" i="1"/>
  <c r="BG59" i="1"/>
  <c r="BE59" i="1"/>
  <c r="BC59" i="1"/>
  <c r="BA59" i="1"/>
  <c r="AY59" i="1"/>
  <c r="AW59" i="1"/>
  <c r="AU59" i="1"/>
  <c r="AS59" i="1"/>
  <c r="AQ59" i="1"/>
  <c r="AO59" i="1"/>
  <c r="AM59" i="1"/>
  <c r="AK59" i="1"/>
  <c r="AI59" i="1"/>
  <c r="AG59" i="1"/>
  <c r="AE59" i="1"/>
  <c r="AC59" i="1"/>
  <c r="AA59" i="1"/>
  <c r="Y59" i="1"/>
  <c r="W59" i="1"/>
  <c r="U59" i="1"/>
  <c r="S59" i="1"/>
  <c r="Q59" i="1"/>
  <c r="O59" i="1"/>
  <c r="DN58" i="1"/>
  <c r="DM58" i="1"/>
  <c r="DK58" i="1"/>
  <c r="DI58" i="1"/>
  <c r="DG58" i="1"/>
  <c r="DE58" i="1"/>
  <c r="DC58" i="1"/>
  <c r="DA58" i="1"/>
  <c r="CY58" i="1"/>
  <c r="CW58" i="1"/>
  <c r="CU58" i="1"/>
  <c r="CS58" i="1"/>
  <c r="CQ58" i="1"/>
  <c r="CO58" i="1"/>
  <c r="CM58" i="1"/>
  <c r="CK58" i="1"/>
  <c r="CI58" i="1"/>
  <c r="CG58" i="1"/>
  <c r="CE58" i="1"/>
  <c r="CC58" i="1"/>
  <c r="CA58" i="1"/>
  <c r="BY58" i="1"/>
  <c r="BW58" i="1"/>
  <c r="BU58" i="1"/>
  <c r="BS58" i="1"/>
  <c r="BQ58" i="1"/>
  <c r="BO58" i="1"/>
  <c r="BM58" i="1"/>
  <c r="BK58" i="1"/>
  <c r="BI58" i="1"/>
  <c r="BG58" i="1"/>
  <c r="BE58" i="1"/>
  <c r="BC58" i="1"/>
  <c r="BA58" i="1"/>
  <c r="AY58" i="1"/>
  <c r="AW58" i="1"/>
  <c r="AU58" i="1"/>
  <c r="AS58" i="1"/>
  <c r="AQ58" i="1"/>
  <c r="AO58" i="1"/>
  <c r="AM58" i="1"/>
  <c r="AK58" i="1"/>
  <c r="AI58" i="1"/>
  <c r="AG58" i="1"/>
  <c r="AE58" i="1"/>
  <c r="AC58" i="1"/>
  <c r="AA58" i="1"/>
  <c r="Y58" i="1"/>
  <c r="W58" i="1"/>
  <c r="U58" i="1"/>
  <c r="S58" i="1"/>
  <c r="Q58" i="1"/>
  <c r="O58" i="1"/>
  <c r="DN57" i="1"/>
  <c r="DM57" i="1"/>
  <c r="DK57" i="1"/>
  <c r="DI57" i="1"/>
  <c r="DG57" i="1"/>
  <c r="DE57" i="1"/>
  <c r="DC57" i="1"/>
  <c r="DA57" i="1"/>
  <c r="CY57" i="1"/>
  <c r="CW57" i="1"/>
  <c r="CU57" i="1"/>
  <c r="CS57" i="1"/>
  <c r="CQ57" i="1"/>
  <c r="CO57" i="1"/>
  <c r="CM57" i="1"/>
  <c r="CK57" i="1"/>
  <c r="CI57" i="1"/>
  <c r="CG57" i="1"/>
  <c r="CE57" i="1"/>
  <c r="CC57" i="1"/>
  <c r="CA57" i="1"/>
  <c r="BY57" i="1"/>
  <c r="BW57" i="1"/>
  <c r="BU57" i="1"/>
  <c r="BS57" i="1"/>
  <c r="BQ57" i="1"/>
  <c r="BO57" i="1"/>
  <c r="BM57" i="1"/>
  <c r="BK57" i="1"/>
  <c r="BI57" i="1"/>
  <c r="BG57" i="1"/>
  <c r="BE57" i="1"/>
  <c r="BC57" i="1"/>
  <c r="BA57" i="1"/>
  <c r="AY57" i="1"/>
  <c r="AW57" i="1"/>
  <c r="AU57" i="1"/>
  <c r="AS57" i="1"/>
  <c r="AQ57" i="1"/>
  <c r="AO57" i="1"/>
  <c r="AM57" i="1"/>
  <c r="AK57" i="1"/>
  <c r="AI57" i="1"/>
  <c r="AG57" i="1"/>
  <c r="AE57" i="1"/>
  <c r="AC57" i="1"/>
  <c r="AA57" i="1"/>
  <c r="Y57" i="1"/>
  <c r="W57" i="1"/>
  <c r="U57" i="1"/>
  <c r="S57" i="1"/>
  <c r="Q57" i="1"/>
  <c r="O57" i="1"/>
  <c r="DN56" i="1"/>
  <c r="DM56" i="1"/>
  <c r="DK56" i="1"/>
  <c r="DI56" i="1"/>
  <c r="DG56" i="1"/>
  <c r="DE56" i="1"/>
  <c r="DC56" i="1"/>
  <c r="DA56" i="1"/>
  <c r="CY56" i="1"/>
  <c r="CW56" i="1"/>
  <c r="CU56" i="1"/>
  <c r="CS56" i="1"/>
  <c r="CQ56" i="1"/>
  <c r="CO56" i="1"/>
  <c r="CM56" i="1"/>
  <c r="CK56" i="1"/>
  <c r="CI56" i="1"/>
  <c r="CG56" i="1"/>
  <c r="CE56" i="1"/>
  <c r="CC56" i="1"/>
  <c r="CA56" i="1"/>
  <c r="BY56" i="1"/>
  <c r="BW56" i="1"/>
  <c r="BU56" i="1"/>
  <c r="BS56" i="1"/>
  <c r="BQ56" i="1"/>
  <c r="BO56" i="1"/>
  <c r="BM56" i="1"/>
  <c r="BK56" i="1"/>
  <c r="BI56" i="1"/>
  <c r="BG56" i="1"/>
  <c r="BE56" i="1"/>
  <c r="BC56" i="1"/>
  <c r="BA56" i="1"/>
  <c r="AY56" i="1"/>
  <c r="AW56" i="1"/>
  <c r="AU56" i="1"/>
  <c r="AS56" i="1"/>
  <c r="AQ56" i="1"/>
  <c r="AO56" i="1"/>
  <c r="AM56" i="1"/>
  <c r="AK56" i="1"/>
  <c r="AI56" i="1"/>
  <c r="AG56" i="1"/>
  <c r="AE56" i="1"/>
  <c r="AC56" i="1"/>
  <c r="AA56" i="1"/>
  <c r="Y56" i="1"/>
  <c r="W56" i="1"/>
  <c r="U56" i="1"/>
  <c r="S56" i="1"/>
  <c r="Q56" i="1"/>
  <c r="O56" i="1"/>
  <c r="DN55" i="1"/>
  <c r="DM55" i="1"/>
  <c r="DK55" i="1"/>
  <c r="DK52" i="1" s="1"/>
  <c r="DI55" i="1"/>
  <c r="DG55" i="1"/>
  <c r="DE55" i="1"/>
  <c r="DC55" i="1"/>
  <c r="DA55" i="1"/>
  <c r="CY55" i="1"/>
  <c r="CW55" i="1"/>
  <c r="CU55" i="1"/>
  <c r="CS55" i="1"/>
  <c r="CQ55" i="1"/>
  <c r="CO55" i="1"/>
  <c r="CM55" i="1"/>
  <c r="CK55" i="1"/>
  <c r="CI55" i="1"/>
  <c r="CG55" i="1"/>
  <c r="CE55" i="1"/>
  <c r="CC55" i="1"/>
  <c r="CA55" i="1"/>
  <c r="BY55" i="1"/>
  <c r="BW55" i="1"/>
  <c r="BU55" i="1"/>
  <c r="BS55" i="1"/>
  <c r="BQ55" i="1"/>
  <c r="BO55" i="1"/>
  <c r="BM55" i="1"/>
  <c r="BK55" i="1"/>
  <c r="BI55" i="1"/>
  <c r="BG55" i="1"/>
  <c r="BE55" i="1"/>
  <c r="BC55" i="1"/>
  <c r="BA55" i="1"/>
  <c r="AY55" i="1"/>
  <c r="AW55" i="1"/>
  <c r="AU55" i="1"/>
  <c r="AS55" i="1"/>
  <c r="AQ55" i="1"/>
  <c r="AO55" i="1"/>
  <c r="AM55" i="1"/>
  <c r="AK55" i="1"/>
  <c r="AI55" i="1"/>
  <c r="AG55" i="1"/>
  <c r="AE55" i="1"/>
  <c r="AC55" i="1"/>
  <c r="AA55" i="1"/>
  <c r="Y55" i="1"/>
  <c r="W55" i="1"/>
  <c r="U55" i="1"/>
  <c r="S55" i="1"/>
  <c r="Q55" i="1"/>
  <c r="O55" i="1"/>
  <c r="DN54" i="1"/>
  <c r="DM54" i="1"/>
  <c r="DK54" i="1"/>
  <c r="DI54" i="1"/>
  <c r="DG54" i="1"/>
  <c r="DE54" i="1"/>
  <c r="DC54" i="1"/>
  <c r="DA54" i="1"/>
  <c r="CY54" i="1"/>
  <c r="CW54" i="1"/>
  <c r="CU54" i="1"/>
  <c r="CS54" i="1"/>
  <c r="CQ54" i="1"/>
  <c r="CO54" i="1"/>
  <c r="CO52" i="1" s="1"/>
  <c r="CM54" i="1"/>
  <c r="CK54" i="1"/>
  <c r="CI54" i="1"/>
  <c r="CG54" i="1"/>
  <c r="CE54" i="1"/>
  <c r="CC54" i="1"/>
  <c r="CA54" i="1"/>
  <c r="BY54" i="1"/>
  <c r="BY52" i="1" s="1"/>
  <c r="BW54" i="1"/>
  <c r="BU54" i="1"/>
  <c r="BS54" i="1"/>
  <c r="BQ54" i="1"/>
  <c r="BO54" i="1"/>
  <c r="BM54" i="1"/>
  <c r="BK54" i="1"/>
  <c r="BI54" i="1"/>
  <c r="BG54" i="1"/>
  <c r="BE54" i="1"/>
  <c r="BC54" i="1"/>
  <c r="BA54" i="1"/>
  <c r="AY54" i="1"/>
  <c r="AW54" i="1"/>
  <c r="AU54" i="1"/>
  <c r="AS54" i="1"/>
  <c r="AQ54" i="1"/>
  <c r="AO54" i="1"/>
  <c r="AM54" i="1"/>
  <c r="AK54" i="1"/>
  <c r="AI54" i="1"/>
  <c r="AG54" i="1"/>
  <c r="AE54" i="1"/>
  <c r="AC54" i="1"/>
  <c r="AA54" i="1"/>
  <c r="Y54" i="1"/>
  <c r="W54" i="1"/>
  <c r="U54" i="1"/>
  <c r="S54" i="1"/>
  <c r="Q54" i="1"/>
  <c r="O54" i="1"/>
  <c r="DN53" i="1"/>
  <c r="DM53" i="1"/>
  <c r="DK53" i="1"/>
  <c r="DI53" i="1"/>
  <c r="DI52" i="1" s="1"/>
  <c r="DG53" i="1"/>
  <c r="DE53" i="1"/>
  <c r="DC53" i="1"/>
  <c r="DA53" i="1"/>
  <c r="DA52" i="1" s="1"/>
  <c r="CY53" i="1"/>
  <c r="CW53" i="1"/>
  <c r="CU53" i="1"/>
  <c r="CS53" i="1"/>
  <c r="CS52" i="1" s="1"/>
  <c r="CQ53" i="1"/>
  <c r="CO53" i="1"/>
  <c r="CM53" i="1"/>
  <c r="CK53" i="1"/>
  <c r="CK52" i="1" s="1"/>
  <c r="CI53" i="1"/>
  <c r="CG53" i="1"/>
  <c r="CE53" i="1"/>
  <c r="CC53" i="1"/>
  <c r="CC52" i="1" s="1"/>
  <c r="CA53" i="1"/>
  <c r="BY53" i="1"/>
  <c r="BW53" i="1"/>
  <c r="BU53" i="1"/>
  <c r="BU52" i="1" s="1"/>
  <c r="BS53" i="1"/>
  <c r="BQ53" i="1"/>
  <c r="BO53" i="1"/>
  <c r="BM53" i="1"/>
  <c r="BM52" i="1" s="1"/>
  <c r="BK53" i="1"/>
  <c r="BI53" i="1"/>
  <c r="BG53" i="1"/>
  <c r="BE53" i="1"/>
  <c r="BE52" i="1" s="1"/>
  <c r="BC53" i="1"/>
  <c r="BA53" i="1"/>
  <c r="AY53" i="1"/>
  <c r="AW53" i="1"/>
  <c r="AW52" i="1" s="1"/>
  <c r="AU53" i="1"/>
  <c r="AS53" i="1"/>
  <c r="AQ53" i="1"/>
  <c r="AO53" i="1"/>
  <c r="AO52" i="1" s="1"/>
  <c r="AM53" i="1"/>
  <c r="AK53" i="1"/>
  <c r="AI53" i="1"/>
  <c r="AG53" i="1"/>
  <c r="AG52" i="1" s="1"/>
  <c r="AE53" i="1"/>
  <c r="AC53" i="1"/>
  <c r="AA53" i="1"/>
  <c r="Y53" i="1"/>
  <c r="Y52" i="1" s="1"/>
  <c r="W53" i="1"/>
  <c r="U53" i="1"/>
  <c r="S53" i="1"/>
  <c r="Q53" i="1"/>
  <c r="O53" i="1"/>
  <c r="DL52" i="1"/>
  <c r="DH52" i="1"/>
  <c r="DF52" i="1"/>
  <c r="DD52" i="1"/>
  <c r="DB52" i="1"/>
  <c r="CZ52" i="1"/>
  <c r="CX52" i="1"/>
  <c r="CV52" i="1"/>
  <c r="CT52" i="1"/>
  <c r="CR52" i="1"/>
  <c r="CP52" i="1"/>
  <c r="CN52" i="1"/>
  <c r="CL52" i="1"/>
  <c r="CJ52" i="1"/>
  <c r="CH52" i="1"/>
  <c r="CF52" i="1"/>
  <c r="CD52" i="1"/>
  <c r="CB52" i="1"/>
  <c r="BZ52" i="1"/>
  <c r="BX52" i="1"/>
  <c r="BV52" i="1"/>
  <c r="BT52" i="1"/>
  <c r="BR52" i="1"/>
  <c r="BP52" i="1"/>
  <c r="BN52" i="1"/>
  <c r="BL52" i="1"/>
  <c r="BJ52" i="1"/>
  <c r="BH52" i="1"/>
  <c r="BF52" i="1"/>
  <c r="BD52" i="1"/>
  <c r="BB52" i="1"/>
  <c r="AZ52" i="1"/>
  <c r="AX52" i="1"/>
  <c r="AV52" i="1"/>
  <c r="AT52" i="1"/>
  <c r="AR52" i="1"/>
  <c r="AN52" i="1"/>
  <c r="AL52" i="1"/>
  <c r="AJ52" i="1"/>
  <c r="AH52" i="1"/>
  <c r="AF52" i="1"/>
  <c r="AD52" i="1"/>
  <c r="AB52" i="1"/>
  <c r="Z52" i="1"/>
  <c r="X52" i="1"/>
  <c r="V52" i="1"/>
  <c r="T52" i="1"/>
  <c r="R52" i="1"/>
  <c r="P52" i="1"/>
  <c r="N52" i="1"/>
  <c r="DN51" i="1"/>
  <c r="DM51" i="1"/>
  <c r="DK51" i="1"/>
  <c r="DI51" i="1"/>
  <c r="DG51" i="1"/>
  <c r="DE51" i="1"/>
  <c r="DC51" i="1"/>
  <c r="DA51" i="1"/>
  <c r="CY51" i="1"/>
  <c r="CW51" i="1"/>
  <c r="CU51" i="1"/>
  <c r="CS51" i="1"/>
  <c r="CQ51" i="1"/>
  <c r="CO51" i="1"/>
  <c r="CM51" i="1"/>
  <c r="CM48" i="1" s="1"/>
  <c r="CK51" i="1"/>
  <c r="CI51" i="1"/>
  <c r="CG51" i="1"/>
  <c r="CE51" i="1"/>
  <c r="CC51" i="1"/>
  <c r="CA51" i="1"/>
  <c r="BY51" i="1"/>
  <c r="BW51" i="1"/>
  <c r="BU51" i="1"/>
  <c r="BS51" i="1"/>
  <c r="BQ51" i="1"/>
  <c r="BO51" i="1"/>
  <c r="BM51" i="1"/>
  <c r="BK51" i="1"/>
  <c r="BI51" i="1"/>
  <c r="BG51" i="1"/>
  <c r="BE51" i="1"/>
  <c r="BC51" i="1"/>
  <c r="BA51" i="1"/>
  <c r="AY51" i="1"/>
  <c r="AW51" i="1"/>
  <c r="AU51" i="1"/>
  <c r="AS51" i="1"/>
  <c r="AQ51" i="1"/>
  <c r="AO51" i="1"/>
  <c r="AM51" i="1"/>
  <c r="AK51" i="1"/>
  <c r="AI51" i="1"/>
  <c r="AG51" i="1"/>
  <c r="AE51" i="1"/>
  <c r="AC51" i="1"/>
  <c r="AA51" i="1"/>
  <c r="Y51" i="1"/>
  <c r="W51" i="1"/>
  <c r="U51" i="1"/>
  <c r="S51" i="1"/>
  <c r="Q51" i="1"/>
  <c r="O51" i="1"/>
  <c r="DN50" i="1"/>
  <c r="DM50" i="1"/>
  <c r="DK50" i="1"/>
  <c r="DI50" i="1"/>
  <c r="DG50" i="1"/>
  <c r="DE50" i="1"/>
  <c r="DC50" i="1"/>
  <c r="DA50" i="1"/>
  <c r="CY50" i="1"/>
  <c r="CW50" i="1"/>
  <c r="CU50" i="1"/>
  <c r="CS50" i="1"/>
  <c r="CQ50" i="1"/>
  <c r="CO50" i="1"/>
  <c r="CM50" i="1"/>
  <c r="CK50" i="1"/>
  <c r="CI50" i="1"/>
  <c r="CG50" i="1"/>
  <c r="CE50" i="1"/>
  <c r="CC50" i="1"/>
  <c r="CA50" i="1"/>
  <c r="BY50" i="1"/>
  <c r="BW50" i="1"/>
  <c r="BU50" i="1"/>
  <c r="BS50" i="1"/>
  <c r="BQ50" i="1"/>
  <c r="BO50" i="1"/>
  <c r="BM50" i="1"/>
  <c r="BK50" i="1"/>
  <c r="BI50" i="1"/>
  <c r="BG50" i="1"/>
  <c r="BE50" i="1"/>
  <c r="BC50" i="1"/>
  <c r="BA50" i="1"/>
  <c r="AY50" i="1"/>
  <c r="AW50" i="1"/>
  <c r="AU50" i="1"/>
  <c r="AS50" i="1"/>
  <c r="AQ50" i="1"/>
  <c r="AO50" i="1"/>
  <c r="AM50" i="1"/>
  <c r="AK50" i="1"/>
  <c r="AI50" i="1"/>
  <c r="AG50" i="1"/>
  <c r="AE50" i="1"/>
  <c r="AC50" i="1"/>
  <c r="AA50" i="1"/>
  <c r="Y50" i="1"/>
  <c r="W50" i="1"/>
  <c r="U50" i="1"/>
  <c r="S50" i="1"/>
  <c r="Q50" i="1"/>
  <c r="O50" i="1"/>
  <c r="DN49" i="1"/>
  <c r="DM49" i="1"/>
  <c r="DK49" i="1"/>
  <c r="DI49" i="1"/>
  <c r="DG49" i="1"/>
  <c r="DE49" i="1"/>
  <c r="DC49" i="1"/>
  <c r="DA49" i="1"/>
  <c r="CY49" i="1"/>
  <c r="CW49" i="1"/>
  <c r="CU49" i="1"/>
  <c r="CS49" i="1"/>
  <c r="CQ49" i="1"/>
  <c r="CO49" i="1"/>
  <c r="CM49" i="1"/>
  <c r="CK49" i="1"/>
  <c r="CI49" i="1"/>
  <c r="CG49" i="1"/>
  <c r="CE49" i="1"/>
  <c r="CC49" i="1"/>
  <c r="CA49" i="1"/>
  <c r="BY49" i="1"/>
  <c r="BW49" i="1"/>
  <c r="BU49" i="1"/>
  <c r="BS49" i="1"/>
  <c r="BQ49" i="1"/>
  <c r="BO49" i="1"/>
  <c r="BM49" i="1"/>
  <c r="BK49" i="1"/>
  <c r="BI49" i="1"/>
  <c r="BG49" i="1"/>
  <c r="BE49" i="1"/>
  <c r="BC49" i="1"/>
  <c r="BA49" i="1"/>
  <c r="AY49" i="1"/>
  <c r="AW49" i="1"/>
  <c r="AU49" i="1"/>
  <c r="AS49" i="1"/>
  <c r="AQ49" i="1"/>
  <c r="AO49" i="1"/>
  <c r="AM49" i="1"/>
  <c r="AK49" i="1"/>
  <c r="AI49" i="1"/>
  <c r="AG49" i="1"/>
  <c r="AE49" i="1"/>
  <c r="AC49" i="1"/>
  <c r="AA49" i="1"/>
  <c r="Y49" i="1"/>
  <c r="W49" i="1"/>
  <c r="U49" i="1"/>
  <c r="S49" i="1"/>
  <c r="Q49" i="1"/>
  <c r="O49" i="1"/>
  <c r="O48" i="1" s="1"/>
  <c r="DL48" i="1"/>
  <c r="DH48" i="1"/>
  <c r="DF48" i="1"/>
  <c r="DD48" i="1"/>
  <c r="DB48" i="1"/>
  <c r="CZ48" i="1"/>
  <c r="CX48" i="1"/>
  <c r="CV48" i="1"/>
  <c r="CT48" i="1"/>
  <c r="CR48" i="1"/>
  <c r="CP48" i="1"/>
  <c r="CN48" i="1"/>
  <c r="CL48" i="1"/>
  <c r="CJ48" i="1"/>
  <c r="CH48" i="1"/>
  <c r="CF48" i="1"/>
  <c r="CD48" i="1"/>
  <c r="CB48" i="1"/>
  <c r="BZ48" i="1"/>
  <c r="BX48" i="1"/>
  <c r="BV48" i="1"/>
  <c r="BT48" i="1"/>
  <c r="BR48" i="1"/>
  <c r="BP48" i="1"/>
  <c r="BN48" i="1"/>
  <c r="BL48" i="1"/>
  <c r="BJ48" i="1"/>
  <c r="BH48" i="1"/>
  <c r="BF48" i="1"/>
  <c r="BD48" i="1"/>
  <c r="BB48" i="1"/>
  <c r="AZ48" i="1"/>
  <c r="AX48" i="1"/>
  <c r="AV48" i="1"/>
  <c r="AT48" i="1"/>
  <c r="AR48" i="1"/>
  <c r="AN48" i="1"/>
  <c r="AL48" i="1"/>
  <c r="AJ48" i="1"/>
  <c r="AH48" i="1"/>
  <c r="AF48" i="1"/>
  <c r="AD48" i="1"/>
  <c r="AB48" i="1"/>
  <c r="Z48" i="1"/>
  <c r="X48" i="1"/>
  <c r="V48" i="1"/>
  <c r="T48" i="1"/>
  <c r="R48" i="1"/>
  <c r="P48" i="1"/>
  <c r="N48" i="1"/>
  <c r="DN47" i="1"/>
  <c r="DM47" i="1"/>
  <c r="DM46" i="1" s="1"/>
  <c r="DK47" i="1"/>
  <c r="DK46" i="1" s="1"/>
  <c r="DI47" i="1"/>
  <c r="DI46" i="1" s="1"/>
  <c r="DG47" i="1"/>
  <c r="DE47" i="1"/>
  <c r="DE46" i="1" s="1"/>
  <c r="DC47" i="1"/>
  <c r="DC46" i="1" s="1"/>
  <c r="DA47" i="1"/>
  <c r="DA46" i="1" s="1"/>
  <c r="CY47" i="1"/>
  <c r="CW47" i="1"/>
  <c r="CW46" i="1" s="1"/>
  <c r="CU47" i="1"/>
  <c r="CU46" i="1" s="1"/>
  <c r="CS47" i="1"/>
  <c r="CS46" i="1" s="1"/>
  <c r="CQ47" i="1"/>
  <c r="CO47" i="1"/>
  <c r="CM47" i="1"/>
  <c r="CM46" i="1" s="1"/>
  <c r="CK47" i="1"/>
  <c r="CK46" i="1" s="1"/>
  <c r="CI47" i="1"/>
  <c r="CG47" i="1"/>
  <c r="CE47" i="1"/>
  <c r="CE46" i="1" s="1"/>
  <c r="CC47" i="1"/>
  <c r="CC46" i="1" s="1"/>
  <c r="CA47" i="1"/>
  <c r="BY47" i="1"/>
  <c r="BY46" i="1" s="1"/>
  <c r="BW47" i="1"/>
  <c r="BW46" i="1" s="1"/>
  <c r="BU47" i="1"/>
  <c r="BS47" i="1"/>
  <c r="BQ47" i="1"/>
  <c r="BO47" i="1"/>
  <c r="BO46" i="1" s="1"/>
  <c r="BM47" i="1"/>
  <c r="BM46" i="1" s="1"/>
  <c r="BK47" i="1"/>
  <c r="BI47" i="1"/>
  <c r="BI46" i="1" s="1"/>
  <c r="BG47" i="1"/>
  <c r="BG46" i="1" s="1"/>
  <c r="BE47" i="1"/>
  <c r="BE46" i="1" s="1"/>
  <c r="BC47" i="1"/>
  <c r="BA47" i="1"/>
  <c r="AY47" i="1"/>
  <c r="AY46" i="1" s="1"/>
  <c r="AW47" i="1"/>
  <c r="AW46" i="1" s="1"/>
  <c r="AU47" i="1"/>
  <c r="AS47" i="1"/>
  <c r="AS46" i="1" s="1"/>
  <c r="AQ47" i="1"/>
  <c r="AQ46" i="1" s="1"/>
  <c r="AO47" i="1"/>
  <c r="AO46" i="1" s="1"/>
  <c r="AM47" i="1"/>
  <c r="AK47" i="1"/>
  <c r="AI47" i="1"/>
  <c r="AI46" i="1" s="1"/>
  <c r="AG47" i="1"/>
  <c r="AG46" i="1" s="1"/>
  <c r="AE47" i="1"/>
  <c r="AC47" i="1"/>
  <c r="AA47" i="1"/>
  <c r="AA46" i="1" s="1"/>
  <c r="Y47" i="1"/>
  <c r="Y46" i="1" s="1"/>
  <c r="W47" i="1"/>
  <c r="U47" i="1"/>
  <c r="U46" i="1" s="1"/>
  <c r="S47" i="1"/>
  <c r="S46" i="1" s="1"/>
  <c r="Q47" i="1"/>
  <c r="O47" i="1"/>
  <c r="DN46" i="1"/>
  <c r="DL46" i="1"/>
  <c r="DH46" i="1"/>
  <c r="DG46" i="1"/>
  <c r="DF46" i="1"/>
  <c r="DD46" i="1"/>
  <c r="DB46" i="1"/>
  <c r="CZ46" i="1"/>
  <c r="CY46" i="1"/>
  <c r="CX46" i="1"/>
  <c r="CV46" i="1"/>
  <c r="CT46" i="1"/>
  <c r="CR46" i="1"/>
  <c r="CQ46" i="1"/>
  <c r="CP46" i="1"/>
  <c r="CO46" i="1"/>
  <c r="CN46" i="1"/>
  <c r="CL46" i="1"/>
  <c r="CJ46" i="1"/>
  <c r="CI46" i="1"/>
  <c r="CH46" i="1"/>
  <c r="CG46" i="1"/>
  <c r="CF46" i="1"/>
  <c r="CD46" i="1"/>
  <c r="CB46" i="1"/>
  <c r="CA46" i="1"/>
  <c r="BZ46" i="1"/>
  <c r="BX46" i="1"/>
  <c r="BV46" i="1"/>
  <c r="BU46" i="1"/>
  <c r="BT46" i="1"/>
  <c r="BS46" i="1"/>
  <c r="BR46" i="1"/>
  <c r="BQ46" i="1"/>
  <c r="BP46" i="1"/>
  <c r="BN46" i="1"/>
  <c r="BL46" i="1"/>
  <c r="BK46" i="1"/>
  <c r="BJ46" i="1"/>
  <c r="BH46" i="1"/>
  <c r="BF46" i="1"/>
  <c r="BD46" i="1"/>
  <c r="BC46" i="1"/>
  <c r="BB46" i="1"/>
  <c r="BA46" i="1"/>
  <c r="AZ46" i="1"/>
  <c r="AX46" i="1"/>
  <c r="AV46" i="1"/>
  <c r="AU46" i="1"/>
  <c r="AT46" i="1"/>
  <c r="AR46" i="1"/>
  <c r="AN46" i="1"/>
  <c r="AM46" i="1"/>
  <c r="AL46" i="1"/>
  <c r="AK46" i="1"/>
  <c r="AJ46" i="1"/>
  <c r="AH46" i="1"/>
  <c r="AF46" i="1"/>
  <c r="AE46" i="1"/>
  <c r="AD46" i="1"/>
  <c r="AC46" i="1"/>
  <c r="AB46" i="1"/>
  <c r="Z46" i="1"/>
  <c r="X46" i="1"/>
  <c r="W46" i="1"/>
  <c r="V46" i="1"/>
  <c r="T46" i="1"/>
  <c r="R46" i="1"/>
  <c r="Q46" i="1"/>
  <c r="P46" i="1"/>
  <c r="O46" i="1"/>
  <c r="N46" i="1"/>
  <c r="DM45" i="1"/>
  <c r="DK45" i="1"/>
  <c r="DI45" i="1"/>
  <c r="DG45" i="1"/>
  <c r="DE45" i="1"/>
  <c r="DC45" i="1"/>
  <c r="DA45" i="1"/>
  <c r="CY45" i="1"/>
  <c r="CW45" i="1"/>
  <c r="CU45" i="1"/>
  <c r="CS45" i="1"/>
  <c r="CQ45" i="1"/>
  <c r="CO45" i="1"/>
  <c r="CM45" i="1"/>
  <c r="CK45" i="1"/>
  <c r="CI45" i="1"/>
  <c r="CG45" i="1"/>
  <c r="CE45" i="1"/>
  <c r="CC45" i="1"/>
  <c r="CA45" i="1"/>
  <c r="BY45" i="1"/>
  <c r="BW45" i="1"/>
  <c r="BU45" i="1"/>
  <c r="BS45" i="1"/>
  <c r="BQ45" i="1"/>
  <c r="BN45" i="1"/>
  <c r="DN45" i="1" s="1"/>
  <c r="BM45" i="1"/>
  <c r="BK45" i="1"/>
  <c r="BI45" i="1"/>
  <c r="BG45" i="1"/>
  <c r="BE45" i="1"/>
  <c r="BC45" i="1"/>
  <c r="BA45" i="1"/>
  <c r="AY45" i="1"/>
  <c r="AW45" i="1"/>
  <c r="AU45" i="1"/>
  <c r="AS45" i="1"/>
  <c r="AQ45" i="1"/>
  <c r="AO45" i="1"/>
  <c r="AM45" i="1"/>
  <c r="AK45" i="1"/>
  <c r="AI45" i="1"/>
  <c r="AG45" i="1"/>
  <c r="AE45" i="1"/>
  <c r="AC45" i="1"/>
  <c r="AA45" i="1"/>
  <c r="Y45" i="1"/>
  <c r="W45" i="1"/>
  <c r="U45" i="1"/>
  <c r="S45" i="1"/>
  <c r="Q45" i="1"/>
  <c r="O45" i="1"/>
  <c r="DN44" i="1"/>
  <c r="DM44" i="1"/>
  <c r="DK44" i="1"/>
  <c r="DI44" i="1"/>
  <c r="DI42" i="1" s="1"/>
  <c r="DG44" i="1"/>
  <c r="DE44" i="1"/>
  <c r="DC44" i="1"/>
  <c r="DA44" i="1"/>
  <c r="DA42" i="1" s="1"/>
  <c r="CY44" i="1"/>
  <c r="CW44" i="1"/>
  <c r="CU44" i="1"/>
  <c r="CS44" i="1"/>
  <c r="CS42" i="1" s="1"/>
  <c r="CQ44" i="1"/>
  <c r="CO44" i="1"/>
  <c r="CM44" i="1"/>
  <c r="CK44" i="1"/>
  <c r="CK42" i="1" s="1"/>
  <c r="CI44" i="1"/>
  <c r="CG44" i="1"/>
  <c r="CE44" i="1"/>
  <c r="CC44" i="1"/>
  <c r="CC42" i="1" s="1"/>
  <c r="CA44" i="1"/>
  <c r="BZ44" i="1"/>
  <c r="BY44" i="1"/>
  <c r="BW44" i="1"/>
  <c r="BU44" i="1"/>
  <c r="BU42" i="1" s="1"/>
  <c r="BS44" i="1"/>
  <c r="BQ44" i="1"/>
  <c r="BO44" i="1"/>
  <c r="BM44" i="1"/>
  <c r="BM42" i="1" s="1"/>
  <c r="BK44" i="1"/>
  <c r="BI44" i="1"/>
  <c r="BG44" i="1"/>
  <c r="BE44" i="1"/>
  <c r="BE42" i="1" s="1"/>
  <c r="BC44" i="1"/>
  <c r="BA44" i="1"/>
  <c r="AY44" i="1"/>
  <c r="AW44" i="1"/>
  <c r="AW42" i="1" s="1"/>
  <c r="AU44" i="1"/>
  <c r="AS44" i="1"/>
  <c r="AQ44" i="1"/>
  <c r="AO44" i="1"/>
  <c r="AO42" i="1" s="1"/>
  <c r="AM44" i="1"/>
  <c r="AK44" i="1"/>
  <c r="AI44" i="1"/>
  <c r="AG44" i="1"/>
  <c r="AG42" i="1" s="1"/>
  <c r="AE44" i="1"/>
  <c r="AC44" i="1"/>
  <c r="AA44" i="1"/>
  <c r="Y44" i="1"/>
  <c r="Y42" i="1" s="1"/>
  <c r="W44" i="1"/>
  <c r="U44" i="1"/>
  <c r="S44" i="1"/>
  <c r="Q44" i="1"/>
  <c r="O44" i="1"/>
  <c r="DN43" i="1"/>
  <c r="DM43" i="1"/>
  <c r="DM42" i="1" s="1"/>
  <c r="DK43" i="1"/>
  <c r="DI43" i="1"/>
  <c r="DG43" i="1"/>
  <c r="DE43" i="1"/>
  <c r="DE42" i="1" s="1"/>
  <c r="DC43" i="1"/>
  <c r="DC42" i="1" s="1"/>
  <c r="DA43" i="1"/>
  <c r="CY43" i="1"/>
  <c r="CW43" i="1"/>
  <c r="CW42" i="1" s="1"/>
  <c r="CU43" i="1"/>
  <c r="CU42" i="1" s="1"/>
  <c r="CS43" i="1"/>
  <c r="CQ43" i="1"/>
  <c r="CO43" i="1"/>
  <c r="CO42" i="1" s="1"/>
  <c r="CM43" i="1"/>
  <c r="CM42" i="1" s="1"/>
  <c r="CK43" i="1"/>
  <c r="CI43" i="1"/>
  <c r="CG43" i="1"/>
  <c r="CG42" i="1" s="1"/>
  <c r="CE43" i="1"/>
  <c r="CE42" i="1" s="1"/>
  <c r="CC43" i="1"/>
  <c r="CA43" i="1"/>
  <c r="BY43" i="1"/>
  <c r="BY42" i="1" s="1"/>
  <c r="BW43" i="1"/>
  <c r="BU43" i="1"/>
  <c r="BS43" i="1"/>
  <c r="BQ43" i="1"/>
  <c r="BQ42" i="1" s="1"/>
  <c r="BO43" i="1"/>
  <c r="BM43" i="1"/>
  <c r="BK43" i="1"/>
  <c r="BI43" i="1"/>
  <c r="BI42" i="1" s="1"/>
  <c r="BG43" i="1"/>
  <c r="BE43" i="1"/>
  <c r="BC43" i="1"/>
  <c r="BA43" i="1"/>
  <c r="BA42" i="1" s="1"/>
  <c r="AY43" i="1"/>
  <c r="AW43" i="1"/>
  <c r="AU43" i="1"/>
  <c r="AS43" i="1"/>
  <c r="AS42" i="1" s="1"/>
  <c r="AQ43" i="1"/>
  <c r="AO43" i="1"/>
  <c r="AM43" i="1"/>
  <c r="AK43" i="1"/>
  <c r="AK42" i="1" s="1"/>
  <c r="AI43" i="1"/>
  <c r="AG43" i="1"/>
  <c r="AE43" i="1"/>
  <c r="AC43" i="1"/>
  <c r="AC42" i="1" s="1"/>
  <c r="AA43" i="1"/>
  <c r="Y43" i="1"/>
  <c r="W43" i="1"/>
  <c r="U43" i="1"/>
  <c r="U42" i="1" s="1"/>
  <c r="S43" i="1"/>
  <c r="Q43" i="1"/>
  <c r="O43" i="1"/>
  <c r="DL42" i="1"/>
  <c r="DK42" i="1"/>
  <c r="DH42" i="1"/>
  <c r="DF42" i="1"/>
  <c r="DD42" i="1"/>
  <c r="DB42" i="1"/>
  <c r="CZ42" i="1"/>
  <c r="CX42" i="1"/>
  <c r="CV42" i="1"/>
  <c r="CT42" i="1"/>
  <c r="CR42" i="1"/>
  <c r="CP42" i="1"/>
  <c r="CN42" i="1"/>
  <c r="CL42" i="1"/>
  <c r="CJ42" i="1"/>
  <c r="CH42" i="1"/>
  <c r="CF42" i="1"/>
  <c r="CD42" i="1"/>
  <c r="CB42" i="1"/>
  <c r="BZ42" i="1"/>
  <c r="BX42" i="1"/>
  <c r="BV42" i="1"/>
  <c r="BT42" i="1"/>
  <c r="BR42" i="1"/>
  <c r="BP42" i="1"/>
  <c r="BN42" i="1"/>
  <c r="BL42" i="1"/>
  <c r="BJ42" i="1"/>
  <c r="BH42" i="1"/>
  <c r="BF42" i="1"/>
  <c r="BD42" i="1"/>
  <c r="BB42" i="1"/>
  <c r="AZ42" i="1"/>
  <c r="AX42" i="1"/>
  <c r="AV42" i="1"/>
  <c r="AT42" i="1"/>
  <c r="AR42" i="1"/>
  <c r="AN42" i="1"/>
  <c r="AL42" i="1"/>
  <c r="AJ42" i="1"/>
  <c r="AH42" i="1"/>
  <c r="AF42" i="1"/>
  <c r="AD42" i="1"/>
  <c r="AB42" i="1"/>
  <c r="Z42" i="1"/>
  <c r="X42" i="1"/>
  <c r="V42" i="1"/>
  <c r="T42" i="1"/>
  <c r="R42" i="1"/>
  <c r="Q42" i="1"/>
  <c r="P42" i="1"/>
  <c r="N42" i="1"/>
  <c r="DN41" i="1"/>
  <c r="DM41" i="1"/>
  <c r="DK41" i="1"/>
  <c r="DI41" i="1"/>
  <c r="DG41" i="1"/>
  <c r="DE41" i="1"/>
  <c r="DC41" i="1"/>
  <c r="DA41" i="1"/>
  <c r="CY41" i="1"/>
  <c r="CW41" i="1"/>
  <c r="CU41" i="1"/>
  <c r="CS41" i="1"/>
  <c r="CQ41" i="1"/>
  <c r="CO41" i="1"/>
  <c r="CM41" i="1"/>
  <c r="CK41" i="1"/>
  <c r="CI41" i="1"/>
  <c r="CG41" i="1"/>
  <c r="CE41" i="1"/>
  <c r="CC41" i="1"/>
  <c r="CA41" i="1"/>
  <c r="BY41" i="1"/>
  <c r="BW41" i="1"/>
  <c r="BU41" i="1"/>
  <c r="BS41" i="1"/>
  <c r="BQ41" i="1"/>
  <c r="BO41" i="1"/>
  <c r="BM41" i="1"/>
  <c r="BK41" i="1"/>
  <c r="BI41" i="1"/>
  <c r="BG41" i="1"/>
  <c r="BE41" i="1"/>
  <c r="BC41" i="1"/>
  <c r="BA41" i="1"/>
  <c r="AY41" i="1"/>
  <c r="AW41" i="1"/>
  <c r="AU41" i="1"/>
  <c r="AS41" i="1"/>
  <c r="AQ41" i="1"/>
  <c r="AO41" i="1"/>
  <c r="AM41" i="1"/>
  <c r="AK41" i="1"/>
  <c r="AI41" i="1"/>
  <c r="AG41" i="1"/>
  <c r="AE41" i="1"/>
  <c r="AC41" i="1"/>
  <c r="AA41" i="1"/>
  <c r="Y41" i="1"/>
  <c r="W41" i="1"/>
  <c r="U41" i="1"/>
  <c r="S41" i="1"/>
  <c r="Q41" i="1"/>
  <c r="O41" i="1"/>
  <c r="DN40" i="1"/>
  <c r="DM40" i="1"/>
  <c r="DK40" i="1"/>
  <c r="DI40" i="1"/>
  <c r="DG40" i="1"/>
  <c r="DE40" i="1"/>
  <c r="DC40" i="1"/>
  <c r="DA40" i="1"/>
  <c r="CY40" i="1"/>
  <c r="CW40" i="1"/>
  <c r="CU40" i="1"/>
  <c r="CS40" i="1"/>
  <c r="CQ40" i="1"/>
  <c r="CO40" i="1"/>
  <c r="CM40" i="1"/>
  <c r="CK40" i="1"/>
  <c r="CI40" i="1"/>
  <c r="CG40" i="1"/>
  <c r="CE40" i="1"/>
  <c r="CC40" i="1"/>
  <c r="CA40" i="1"/>
  <c r="BY40" i="1"/>
  <c r="BW40" i="1"/>
  <c r="BU40" i="1"/>
  <c r="BS40" i="1"/>
  <c r="BQ40" i="1"/>
  <c r="BO40" i="1"/>
  <c r="BM40" i="1"/>
  <c r="BK40" i="1"/>
  <c r="BI40" i="1"/>
  <c r="BG40" i="1"/>
  <c r="BE40" i="1"/>
  <c r="BC40" i="1"/>
  <c r="BA40" i="1"/>
  <c r="AY40" i="1"/>
  <c r="AW40" i="1"/>
  <c r="AU40" i="1"/>
  <c r="AS40" i="1"/>
  <c r="AQ40" i="1"/>
  <c r="AO40" i="1"/>
  <c r="AM40" i="1"/>
  <c r="AK40" i="1"/>
  <c r="AI40" i="1"/>
  <c r="AG40" i="1"/>
  <c r="AE40" i="1"/>
  <c r="AC40" i="1"/>
  <c r="AA40" i="1"/>
  <c r="Y40" i="1"/>
  <c r="W40" i="1"/>
  <c r="U40" i="1"/>
  <c r="S40" i="1"/>
  <c r="Q40" i="1"/>
  <c r="O40" i="1"/>
  <c r="DN39" i="1"/>
  <c r="DM39" i="1"/>
  <c r="DK39" i="1"/>
  <c r="DI39" i="1"/>
  <c r="DG39" i="1"/>
  <c r="DE39" i="1"/>
  <c r="DC39" i="1"/>
  <c r="DA39" i="1"/>
  <c r="CY39" i="1"/>
  <c r="CW39" i="1"/>
  <c r="CU39" i="1"/>
  <c r="CS39" i="1"/>
  <c r="CQ39" i="1"/>
  <c r="CO39" i="1"/>
  <c r="CM39" i="1"/>
  <c r="CK39" i="1"/>
  <c r="CI39" i="1"/>
  <c r="CG39" i="1"/>
  <c r="CE39" i="1"/>
  <c r="CC39" i="1"/>
  <c r="CA39" i="1"/>
  <c r="BY39" i="1"/>
  <c r="BW39" i="1"/>
  <c r="BU39" i="1"/>
  <c r="BS39" i="1"/>
  <c r="BQ39" i="1"/>
  <c r="BO39" i="1"/>
  <c r="BM39" i="1"/>
  <c r="BK39" i="1"/>
  <c r="BI39" i="1"/>
  <c r="BG39" i="1"/>
  <c r="BE39" i="1"/>
  <c r="BC39" i="1"/>
  <c r="BA39" i="1"/>
  <c r="AY39" i="1"/>
  <c r="AW39" i="1"/>
  <c r="AU39" i="1"/>
  <c r="AS39" i="1"/>
  <c r="AQ39" i="1"/>
  <c r="AO39" i="1"/>
  <c r="AM39" i="1"/>
  <c r="AK39" i="1"/>
  <c r="AI39" i="1"/>
  <c r="AG39" i="1"/>
  <c r="AE39" i="1"/>
  <c r="AC39" i="1"/>
  <c r="AA39" i="1"/>
  <c r="Y39" i="1"/>
  <c r="W39" i="1"/>
  <c r="U39" i="1"/>
  <c r="S39" i="1"/>
  <c r="Q39" i="1"/>
  <c r="O39" i="1"/>
  <c r="DN38" i="1"/>
  <c r="DM38" i="1"/>
  <c r="DK38" i="1"/>
  <c r="DI38" i="1"/>
  <c r="DG38" i="1"/>
  <c r="DE38" i="1"/>
  <c r="DC38" i="1"/>
  <c r="DA38" i="1"/>
  <c r="CY38" i="1"/>
  <c r="CW38" i="1"/>
  <c r="CU38" i="1"/>
  <c r="CS38" i="1"/>
  <c r="CQ38" i="1"/>
  <c r="CO38" i="1"/>
  <c r="CM38" i="1"/>
  <c r="CK38" i="1"/>
  <c r="CI38" i="1"/>
  <c r="CG38" i="1"/>
  <c r="CE38" i="1"/>
  <c r="CC38" i="1"/>
  <c r="CA38" i="1"/>
  <c r="BY38" i="1"/>
  <c r="BW38" i="1"/>
  <c r="BU38" i="1"/>
  <c r="BS38" i="1"/>
  <c r="BQ38" i="1"/>
  <c r="BO38" i="1"/>
  <c r="BM38" i="1"/>
  <c r="BK38" i="1"/>
  <c r="BI38" i="1"/>
  <c r="BG38" i="1"/>
  <c r="BE38" i="1"/>
  <c r="BC38" i="1"/>
  <c r="BA38" i="1"/>
  <c r="AY38" i="1"/>
  <c r="AW38" i="1"/>
  <c r="AU38" i="1"/>
  <c r="AS38" i="1"/>
  <c r="AQ38" i="1"/>
  <c r="AO38" i="1"/>
  <c r="AM38" i="1"/>
  <c r="AK38" i="1"/>
  <c r="AI38" i="1"/>
  <c r="AG38" i="1"/>
  <c r="AE38" i="1"/>
  <c r="AC38" i="1"/>
  <c r="AA38" i="1"/>
  <c r="Y38" i="1"/>
  <c r="W38" i="1"/>
  <c r="U38" i="1"/>
  <c r="S38" i="1"/>
  <c r="Q38" i="1"/>
  <c r="O38" i="1"/>
  <c r="DM37" i="1"/>
  <c r="DK37" i="1"/>
  <c r="DI37" i="1"/>
  <c r="DG37" i="1"/>
  <c r="DE37" i="1"/>
  <c r="DE36" i="1" s="1"/>
  <c r="DC37" i="1"/>
  <c r="DA37" i="1"/>
  <c r="CY37" i="1"/>
  <c r="CW37" i="1"/>
  <c r="CU37" i="1"/>
  <c r="CS37" i="1"/>
  <c r="CQ37" i="1"/>
  <c r="CO37" i="1"/>
  <c r="CO36" i="1" s="1"/>
  <c r="CM37" i="1"/>
  <c r="CK37" i="1"/>
  <c r="CI37" i="1"/>
  <c r="CG37" i="1"/>
  <c r="CE37" i="1"/>
  <c r="CC37" i="1"/>
  <c r="CA37" i="1"/>
  <c r="BY37" i="1"/>
  <c r="BW37" i="1"/>
  <c r="BU37" i="1"/>
  <c r="BS37" i="1"/>
  <c r="BQ37" i="1"/>
  <c r="BO37" i="1"/>
  <c r="BM37" i="1"/>
  <c r="BK37" i="1"/>
  <c r="BI37" i="1"/>
  <c r="BI36" i="1" s="1"/>
  <c r="BG37" i="1"/>
  <c r="BE37" i="1"/>
  <c r="BC37" i="1"/>
  <c r="BA37" i="1"/>
  <c r="AY37" i="1"/>
  <c r="AW37" i="1"/>
  <c r="AT37" i="1"/>
  <c r="AT36" i="1" s="1"/>
  <c r="AS37" i="1"/>
  <c r="AQ37" i="1"/>
  <c r="AO37" i="1"/>
  <c r="AM37" i="1"/>
  <c r="AK37" i="1"/>
  <c r="AI37" i="1"/>
  <c r="AG37" i="1"/>
  <c r="AE37" i="1"/>
  <c r="AC37" i="1"/>
  <c r="AA37" i="1"/>
  <c r="Y37" i="1"/>
  <c r="W37" i="1"/>
  <c r="U37" i="1"/>
  <c r="S37" i="1"/>
  <c r="Q37" i="1"/>
  <c r="O37" i="1"/>
  <c r="DL36" i="1"/>
  <c r="DH36" i="1"/>
  <c r="DF36" i="1"/>
  <c r="DD36" i="1"/>
  <c r="DB36" i="1"/>
  <c r="CZ36" i="1"/>
  <c r="CX36" i="1"/>
  <c r="CV36" i="1"/>
  <c r="CT36" i="1"/>
  <c r="CR36" i="1"/>
  <c r="CP36" i="1"/>
  <c r="CN36" i="1"/>
  <c r="CL36" i="1"/>
  <c r="CJ36" i="1"/>
  <c r="CH36" i="1"/>
  <c r="CF36" i="1"/>
  <c r="CD36" i="1"/>
  <c r="CB36" i="1"/>
  <c r="BZ36" i="1"/>
  <c r="BY36" i="1"/>
  <c r="BX36" i="1"/>
  <c r="BV36" i="1"/>
  <c r="BT36" i="1"/>
  <c r="BR36" i="1"/>
  <c r="BP36" i="1"/>
  <c r="BN36" i="1"/>
  <c r="BL36" i="1"/>
  <c r="BJ36" i="1"/>
  <c r="BH36" i="1"/>
  <c r="BF36" i="1"/>
  <c r="BD36" i="1"/>
  <c r="BB36" i="1"/>
  <c r="AZ36" i="1"/>
  <c r="AX36" i="1"/>
  <c r="AV36" i="1"/>
  <c r="AR36" i="1"/>
  <c r="AN36" i="1"/>
  <c r="AL36" i="1"/>
  <c r="AJ36" i="1"/>
  <c r="AH36" i="1"/>
  <c r="AF36" i="1"/>
  <c r="AD36" i="1"/>
  <c r="AB36" i="1"/>
  <c r="Z36" i="1"/>
  <c r="X36" i="1"/>
  <c r="V36" i="1"/>
  <c r="T36" i="1"/>
  <c r="R36" i="1"/>
  <c r="P36" i="1"/>
  <c r="N36" i="1"/>
  <c r="DM35" i="1"/>
  <c r="DK35" i="1"/>
  <c r="DI35" i="1"/>
  <c r="DG35" i="1"/>
  <c r="DE35" i="1"/>
  <c r="DC35" i="1"/>
  <c r="DA35" i="1"/>
  <c r="CY35" i="1"/>
  <c r="CW35" i="1"/>
  <c r="CU35" i="1"/>
  <c r="CS35" i="1"/>
  <c r="CQ35" i="1"/>
  <c r="CO35" i="1"/>
  <c r="CM35" i="1"/>
  <c r="CK35" i="1"/>
  <c r="CI35" i="1"/>
  <c r="CG35" i="1"/>
  <c r="CE35" i="1"/>
  <c r="CC35" i="1"/>
  <c r="CA35" i="1"/>
  <c r="BY35" i="1"/>
  <c r="BW35" i="1"/>
  <c r="BU35" i="1"/>
  <c r="BS35" i="1"/>
  <c r="BQ35" i="1"/>
  <c r="BN35" i="1"/>
  <c r="BN29" i="1" s="1"/>
  <c r="BM35" i="1"/>
  <c r="BK35" i="1"/>
  <c r="BI35" i="1"/>
  <c r="BG35" i="1"/>
  <c r="BE35" i="1"/>
  <c r="BC35" i="1"/>
  <c r="BA35" i="1"/>
  <c r="AY35" i="1"/>
  <c r="AW35" i="1"/>
  <c r="AT35" i="1"/>
  <c r="AU35" i="1" s="1"/>
  <c r="AS35" i="1"/>
  <c r="AQ35" i="1"/>
  <c r="AO35" i="1"/>
  <c r="AM35" i="1"/>
  <c r="AK35" i="1"/>
  <c r="AI35" i="1"/>
  <c r="AG35" i="1"/>
  <c r="AE35" i="1"/>
  <c r="AC35" i="1"/>
  <c r="AA35" i="1"/>
  <c r="Y35" i="1"/>
  <c r="W35" i="1"/>
  <c r="U35" i="1"/>
  <c r="S35" i="1"/>
  <c r="Q35" i="1"/>
  <c r="O35" i="1"/>
  <c r="DN34" i="1"/>
  <c r="DM34" i="1"/>
  <c r="DK34" i="1"/>
  <c r="DI34" i="1"/>
  <c r="DG34" i="1"/>
  <c r="DE34" i="1"/>
  <c r="DC34" i="1"/>
  <c r="DA34" i="1"/>
  <c r="CY34" i="1"/>
  <c r="CW34" i="1"/>
  <c r="CU34" i="1"/>
  <c r="CS34" i="1"/>
  <c r="CQ34" i="1"/>
  <c r="CO34" i="1"/>
  <c r="CM34" i="1"/>
  <c r="CK34" i="1"/>
  <c r="CI34" i="1"/>
  <c r="CG34" i="1"/>
  <c r="CE34" i="1"/>
  <c r="CC34" i="1"/>
  <c r="CA34" i="1"/>
  <c r="BY34" i="1"/>
  <c r="BW34" i="1"/>
  <c r="BU34" i="1"/>
  <c r="BS34" i="1"/>
  <c r="BQ34" i="1"/>
  <c r="BO34" i="1"/>
  <c r="BM34" i="1"/>
  <c r="BK34" i="1"/>
  <c r="BI34" i="1"/>
  <c r="BG34" i="1"/>
  <c r="BE34" i="1"/>
  <c r="BC34" i="1"/>
  <c r="BA34" i="1"/>
  <c r="AY34" i="1"/>
  <c r="AW34" i="1"/>
  <c r="AU34" i="1"/>
  <c r="AS34" i="1"/>
  <c r="AQ34" i="1"/>
  <c r="AO34" i="1"/>
  <c r="AM34" i="1"/>
  <c r="AK34" i="1"/>
  <c r="AI34" i="1"/>
  <c r="AG34" i="1"/>
  <c r="AE34" i="1"/>
  <c r="AC34" i="1"/>
  <c r="AA34" i="1"/>
  <c r="Y34" i="1"/>
  <c r="W34" i="1"/>
  <c r="U34" i="1"/>
  <c r="S34" i="1"/>
  <c r="Q34" i="1"/>
  <c r="O34" i="1"/>
  <c r="DN33" i="1"/>
  <c r="DM33" i="1"/>
  <c r="DK33" i="1"/>
  <c r="DI33" i="1"/>
  <c r="DG33" i="1"/>
  <c r="DE33" i="1"/>
  <c r="DC33" i="1"/>
  <c r="DA33" i="1"/>
  <c r="CY33" i="1"/>
  <c r="CW33" i="1"/>
  <c r="CU33" i="1"/>
  <c r="CS33" i="1"/>
  <c r="CQ33" i="1"/>
  <c r="CO33" i="1"/>
  <c r="CM33" i="1"/>
  <c r="CK33" i="1"/>
  <c r="CI33" i="1"/>
  <c r="CG33" i="1"/>
  <c r="CE33" i="1"/>
  <c r="CC33" i="1"/>
  <c r="CA33" i="1"/>
  <c r="BY33" i="1"/>
  <c r="BW33" i="1"/>
  <c r="BU33" i="1"/>
  <c r="BS33" i="1"/>
  <c r="BQ33" i="1"/>
  <c r="BO33" i="1"/>
  <c r="BM33" i="1"/>
  <c r="BK33" i="1"/>
  <c r="BI33" i="1"/>
  <c r="BG33" i="1"/>
  <c r="BE33" i="1"/>
  <c r="BC33" i="1"/>
  <c r="BA33" i="1"/>
  <c r="AY33" i="1"/>
  <c r="AW33" i="1"/>
  <c r="AU33" i="1"/>
  <c r="AS33" i="1"/>
  <c r="AQ33" i="1"/>
  <c r="AO33" i="1"/>
  <c r="AM33" i="1"/>
  <c r="AK33" i="1"/>
  <c r="AI33" i="1"/>
  <c r="AG33" i="1"/>
  <c r="AE33" i="1"/>
  <c r="AC33" i="1"/>
  <c r="AA33" i="1"/>
  <c r="Y33" i="1"/>
  <c r="W33" i="1"/>
  <c r="U33" i="1"/>
  <c r="S33" i="1"/>
  <c r="Q33" i="1"/>
  <c r="O33" i="1"/>
  <c r="DN32" i="1"/>
  <c r="DM32" i="1"/>
  <c r="DK32" i="1"/>
  <c r="DI32" i="1"/>
  <c r="DG32" i="1"/>
  <c r="DE32" i="1"/>
  <c r="DC32" i="1"/>
  <c r="DA32" i="1"/>
  <c r="CY32" i="1"/>
  <c r="CW32" i="1"/>
  <c r="CU32" i="1"/>
  <c r="CS32" i="1"/>
  <c r="CQ32" i="1"/>
  <c r="CO32" i="1"/>
  <c r="CM32" i="1"/>
  <c r="CK32" i="1"/>
  <c r="CI32" i="1"/>
  <c r="CG32" i="1"/>
  <c r="CE32" i="1"/>
  <c r="CC32" i="1"/>
  <c r="CA32" i="1"/>
  <c r="BY32" i="1"/>
  <c r="BW32" i="1"/>
  <c r="BU32" i="1"/>
  <c r="BS32" i="1"/>
  <c r="BQ32" i="1"/>
  <c r="BO32" i="1"/>
  <c r="BM32" i="1"/>
  <c r="BK32" i="1"/>
  <c r="BI32" i="1"/>
  <c r="BG32" i="1"/>
  <c r="BE32" i="1"/>
  <c r="BC32" i="1"/>
  <c r="BA32" i="1"/>
  <c r="AY32" i="1"/>
  <c r="AW32" i="1"/>
  <c r="AU32" i="1"/>
  <c r="AS32" i="1"/>
  <c r="AQ32" i="1"/>
  <c r="AO32" i="1"/>
  <c r="AM32" i="1"/>
  <c r="AK32" i="1"/>
  <c r="AI32" i="1"/>
  <c r="AG32" i="1"/>
  <c r="AE32" i="1"/>
  <c r="AC32" i="1"/>
  <c r="AA32" i="1"/>
  <c r="Y32" i="1"/>
  <c r="W32" i="1"/>
  <c r="U32" i="1"/>
  <c r="S32" i="1"/>
  <c r="Q32" i="1"/>
  <c r="O32" i="1"/>
  <c r="DN31" i="1"/>
  <c r="DM31" i="1"/>
  <c r="DK31" i="1"/>
  <c r="DI31" i="1"/>
  <c r="DG31" i="1"/>
  <c r="DE31" i="1"/>
  <c r="DC31" i="1"/>
  <c r="DA31" i="1"/>
  <c r="CY31" i="1"/>
  <c r="CW31" i="1"/>
  <c r="CU31" i="1"/>
  <c r="CS31" i="1"/>
  <c r="CQ31" i="1"/>
  <c r="CO31" i="1"/>
  <c r="CM31" i="1"/>
  <c r="CK31" i="1"/>
  <c r="CI31" i="1"/>
  <c r="CG31" i="1"/>
  <c r="CE31" i="1"/>
  <c r="CC31" i="1"/>
  <c r="CA31" i="1"/>
  <c r="BY31" i="1"/>
  <c r="BW31" i="1"/>
  <c r="BU31" i="1"/>
  <c r="BS31" i="1"/>
  <c r="BQ31" i="1"/>
  <c r="BO31" i="1"/>
  <c r="BM31" i="1"/>
  <c r="BK31" i="1"/>
  <c r="BI31" i="1"/>
  <c r="BG31" i="1"/>
  <c r="BE31" i="1"/>
  <c r="BC31" i="1"/>
  <c r="BA31" i="1"/>
  <c r="AY31" i="1"/>
  <c r="AW31" i="1"/>
  <c r="AU31" i="1"/>
  <c r="AS31" i="1"/>
  <c r="AQ31" i="1"/>
  <c r="AO31" i="1"/>
  <c r="AM31" i="1"/>
  <c r="AK31" i="1"/>
  <c r="AI31" i="1"/>
  <c r="AG31" i="1"/>
  <c r="AE31" i="1"/>
  <c r="AC31" i="1"/>
  <c r="AA31" i="1"/>
  <c r="Y31" i="1"/>
  <c r="W31" i="1"/>
  <c r="U31" i="1"/>
  <c r="S31" i="1"/>
  <c r="Q31" i="1"/>
  <c r="O31" i="1"/>
  <c r="DN30" i="1"/>
  <c r="DM30" i="1"/>
  <c r="DK30" i="1"/>
  <c r="DI30" i="1"/>
  <c r="DG30" i="1"/>
  <c r="DE30" i="1"/>
  <c r="DC30" i="1"/>
  <c r="DA30" i="1"/>
  <c r="CY30" i="1"/>
  <c r="CW30" i="1"/>
  <c r="CU30" i="1"/>
  <c r="CS30" i="1"/>
  <c r="CQ30" i="1"/>
  <c r="CO30" i="1"/>
  <c r="CM30" i="1"/>
  <c r="CK30" i="1"/>
  <c r="CI30" i="1"/>
  <c r="CG30" i="1"/>
  <c r="CE30" i="1"/>
  <c r="CC30" i="1"/>
  <c r="CA30" i="1"/>
  <c r="BY30" i="1"/>
  <c r="BW30" i="1"/>
  <c r="BU30" i="1"/>
  <c r="BS30" i="1"/>
  <c r="BQ30" i="1"/>
  <c r="BO30" i="1"/>
  <c r="BM30" i="1"/>
  <c r="BK30" i="1"/>
  <c r="BI30" i="1"/>
  <c r="BG30" i="1"/>
  <c r="BE30" i="1"/>
  <c r="BC30" i="1"/>
  <c r="BA30" i="1"/>
  <c r="AY30" i="1"/>
  <c r="AW30" i="1"/>
  <c r="AU30" i="1"/>
  <c r="AS30" i="1"/>
  <c r="AQ30" i="1"/>
  <c r="AO30" i="1"/>
  <c r="AM30" i="1"/>
  <c r="AK30" i="1"/>
  <c r="AI30" i="1"/>
  <c r="AG30" i="1"/>
  <c r="AE30" i="1"/>
  <c r="AC30" i="1"/>
  <c r="AA30" i="1"/>
  <c r="Y30" i="1"/>
  <c r="W30" i="1"/>
  <c r="U30" i="1"/>
  <c r="S30" i="1"/>
  <c r="Q30" i="1"/>
  <c r="O30" i="1"/>
  <c r="DL29" i="1"/>
  <c r="DH29" i="1"/>
  <c r="DF29" i="1"/>
  <c r="DD29" i="1"/>
  <c r="DB29" i="1"/>
  <c r="CZ29" i="1"/>
  <c r="CX29" i="1"/>
  <c r="CV29" i="1"/>
  <c r="CT29" i="1"/>
  <c r="CR29" i="1"/>
  <c r="CP29" i="1"/>
  <c r="CN29" i="1"/>
  <c r="CL29" i="1"/>
  <c r="CJ29" i="1"/>
  <c r="CH29" i="1"/>
  <c r="CF29" i="1"/>
  <c r="CD29" i="1"/>
  <c r="CB29" i="1"/>
  <c r="BZ29" i="1"/>
  <c r="BX29" i="1"/>
  <c r="BV29" i="1"/>
  <c r="BT29" i="1"/>
  <c r="BR29" i="1"/>
  <c r="BP29" i="1"/>
  <c r="BL29" i="1"/>
  <c r="BJ29" i="1"/>
  <c r="BH29" i="1"/>
  <c r="BG29" i="1"/>
  <c r="BF29" i="1"/>
  <c r="BD29" i="1"/>
  <c r="BB29" i="1"/>
  <c r="AZ29" i="1"/>
  <c r="AX29" i="1"/>
  <c r="AV29" i="1"/>
  <c r="AR29" i="1"/>
  <c r="AN29" i="1"/>
  <c r="AL29" i="1"/>
  <c r="AJ29" i="1"/>
  <c r="AH29" i="1"/>
  <c r="AF29" i="1"/>
  <c r="AD29" i="1"/>
  <c r="AB29" i="1"/>
  <c r="Z29" i="1"/>
  <c r="X29" i="1"/>
  <c r="V29" i="1"/>
  <c r="T29" i="1"/>
  <c r="R29" i="1"/>
  <c r="P29" i="1"/>
  <c r="N29" i="1"/>
  <c r="DM28" i="1"/>
  <c r="DM26" i="1" s="1"/>
  <c r="DK28" i="1"/>
  <c r="DI28" i="1"/>
  <c r="DG28" i="1"/>
  <c r="DE28" i="1"/>
  <c r="DC28" i="1"/>
  <c r="DA28" i="1"/>
  <c r="CY28" i="1"/>
  <c r="CW28" i="1"/>
  <c r="CW26" i="1" s="1"/>
  <c r="CU28" i="1"/>
  <c r="CS28" i="1"/>
  <c r="CQ28" i="1"/>
  <c r="CO28" i="1"/>
  <c r="CO26" i="1" s="1"/>
  <c r="CM28" i="1"/>
  <c r="CK28" i="1"/>
  <c r="CI28" i="1"/>
  <c r="CG28" i="1"/>
  <c r="CE28" i="1"/>
  <c r="CC28" i="1"/>
  <c r="CA28" i="1"/>
  <c r="BY28" i="1"/>
  <c r="BW28" i="1"/>
  <c r="BU28" i="1"/>
  <c r="BS28" i="1"/>
  <c r="BQ28" i="1"/>
  <c r="BQ26" i="1" s="1"/>
  <c r="BN28" i="1"/>
  <c r="BN26" i="1" s="1"/>
  <c r="BM28" i="1"/>
  <c r="BK28" i="1"/>
  <c r="BI28" i="1"/>
  <c r="BI26" i="1" s="1"/>
  <c r="BG28" i="1"/>
  <c r="BE28" i="1"/>
  <c r="BC28" i="1"/>
  <c r="BA28" i="1"/>
  <c r="BA26" i="1" s="1"/>
  <c r="AY28" i="1"/>
  <c r="AW28" i="1"/>
  <c r="AT28" i="1"/>
  <c r="AS28" i="1"/>
  <c r="AQ28" i="1"/>
  <c r="AO28" i="1"/>
  <c r="AM28" i="1"/>
  <c r="AK28" i="1"/>
  <c r="AK26" i="1" s="1"/>
  <c r="AI28" i="1"/>
  <c r="AG28" i="1"/>
  <c r="AE28" i="1"/>
  <c r="AC28" i="1"/>
  <c r="AC26" i="1" s="1"/>
  <c r="AA28" i="1"/>
  <c r="Y28" i="1"/>
  <c r="W28" i="1"/>
  <c r="U28" i="1"/>
  <c r="U26" i="1" s="1"/>
  <c r="S28" i="1"/>
  <c r="Q28" i="1"/>
  <c r="O28" i="1"/>
  <c r="DN27" i="1"/>
  <c r="DM27" i="1"/>
  <c r="DK27" i="1"/>
  <c r="DI27" i="1"/>
  <c r="DI26" i="1" s="1"/>
  <c r="DG27" i="1"/>
  <c r="DE27" i="1"/>
  <c r="DC27" i="1"/>
  <c r="DA27" i="1"/>
  <c r="CY27" i="1"/>
  <c r="CW27" i="1"/>
  <c r="CU27" i="1"/>
  <c r="CS27" i="1"/>
  <c r="CS26" i="1" s="1"/>
  <c r="CQ27" i="1"/>
  <c r="CO27" i="1"/>
  <c r="CM27" i="1"/>
  <c r="CM26" i="1" s="1"/>
  <c r="CK27" i="1"/>
  <c r="CK26" i="1" s="1"/>
  <c r="CI27" i="1"/>
  <c r="CG27" i="1"/>
  <c r="CE27" i="1"/>
  <c r="CC27" i="1"/>
  <c r="CC26" i="1" s="1"/>
  <c r="CA27" i="1"/>
  <c r="BY27" i="1"/>
  <c r="BW27" i="1"/>
  <c r="BU27" i="1"/>
  <c r="BS27" i="1"/>
  <c r="BQ27" i="1"/>
  <c r="BO27" i="1"/>
  <c r="BM27" i="1"/>
  <c r="BK27" i="1"/>
  <c r="BI27" i="1"/>
  <c r="BG27" i="1"/>
  <c r="BE27" i="1"/>
  <c r="BC27" i="1"/>
  <c r="BA27" i="1"/>
  <c r="AY27" i="1"/>
  <c r="AW27" i="1"/>
  <c r="AU27" i="1"/>
  <c r="AS27" i="1"/>
  <c r="AQ27" i="1"/>
  <c r="AO27" i="1"/>
  <c r="AO26" i="1" s="1"/>
  <c r="AM27" i="1"/>
  <c r="AK27" i="1"/>
  <c r="AI27" i="1"/>
  <c r="AG27" i="1"/>
  <c r="AG26" i="1" s="1"/>
  <c r="AE27" i="1"/>
  <c r="AC27" i="1"/>
  <c r="AA27" i="1"/>
  <c r="Y27" i="1"/>
  <c r="Y26" i="1" s="1"/>
  <c r="W27" i="1"/>
  <c r="U27" i="1"/>
  <c r="S27" i="1"/>
  <c r="Q27" i="1"/>
  <c r="Q26" i="1" s="1"/>
  <c r="O27" i="1"/>
  <c r="DL26" i="1"/>
  <c r="DH26" i="1"/>
  <c r="DF26" i="1"/>
  <c r="DE26" i="1"/>
  <c r="DD26" i="1"/>
  <c r="DB26" i="1"/>
  <c r="DA26" i="1"/>
  <c r="CZ26" i="1"/>
  <c r="CX26" i="1"/>
  <c r="CV26" i="1"/>
  <c r="CU26" i="1"/>
  <c r="CT26" i="1"/>
  <c r="CR26" i="1"/>
  <c r="CP26" i="1"/>
  <c r="CN26" i="1"/>
  <c r="CL26" i="1"/>
  <c r="CJ26" i="1"/>
  <c r="CH26" i="1"/>
  <c r="CG26" i="1"/>
  <c r="CF26" i="1"/>
  <c r="CD26" i="1"/>
  <c r="CB26" i="1"/>
  <c r="BZ26" i="1"/>
  <c r="BX26" i="1"/>
  <c r="BV26" i="1"/>
  <c r="BU26" i="1"/>
  <c r="BT26" i="1"/>
  <c r="BR26" i="1"/>
  <c r="BP26" i="1"/>
  <c r="BL26" i="1"/>
  <c r="BJ26" i="1"/>
  <c r="BH26" i="1"/>
  <c r="BF26" i="1"/>
  <c r="BD26" i="1"/>
  <c r="BB26" i="1"/>
  <c r="AZ26" i="1"/>
  <c r="AY26" i="1"/>
  <c r="AX26" i="1"/>
  <c r="AV26" i="1"/>
  <c r="AS26" i="1"/>
  <c r="AR26" i="1"/>
  <c r="AN26" i="1"/>
  <c r="AL26" i="1"/>
  <c r="AJ26" i="1"/>
  <c r="AH26" i="1"/>
  <c r="AF26" i="1"/>
  <c r="AD26" i="1"/>
  <c r="AB26" i="1"/>
  <c r="Z26" i="1"/>
  <c r="X26" i="1"/>
  <c r="V26" i="1"/>
  <c r="T26" i="1"/>
  <c r="S26" i="1"/>
  <c r="R26" i="1"/>
  <c r="P26" i="1"/>
  <c r="N26" i="1"/>
  <c r="DN25" i="1"/>
  <c r="DM25" i="1"/>
  <c r="DK25" i="1"/>
  <c r="DI25" i="1"/>
  <c r="DG25" i="1"/>
  <c r="DE25" i="1"/>
  <c r="DC25" i="1"/>
  <c r="DA25" i="1"/>
  <c r="CY25" i="1"/>
  <c r="CW25" i="1"/>
  <c r="CU25" i="1"/>
  <c r="CS25" i="1"/>
  <c r="CQ25" i="1"/>
  <c r="CO25" i="1"/>
  <c r="CM25" i="1"/>
  <c r="CK25" i="1"/>
  <c r="CI25" i="1"/>
  <c r="CG25" i="1"/>
  <c r="CE25" i="1"/>
  <c r="CC25" i="1"/>
  <c r="CA25" i="1"/>
  <c r="BY25" i="1"/>
  <c r="BW25" i="1"/>
  <c r="BU25" i="1"/>
  <c r="BS25" i="1"/>
  <c r="BQ25" i="1"/>
  <c r="BO25" i="1"/>
  <c r="BM25" i="1"/>
  <c r="BK25" i="1"/>
  <c r="BI25" i="1"/>
  <c r="BG25" i="1"/>
  <c r="BE25" i="1"/>
  <c r="BC25" i="1"/>
  <c r="BA25" i="1"/>
  <c r="AY25" i="1"/>
  <c r="AW25" i="1"/>
  <c r="AU25" i="1"/>
  <c r="AS25" i="1"/>
  <c r="AQ25" i="1"/>
  <c r="AO25" i="1"/>
  <c r="AM25" i="1"/>
  <c r="AK25" i="1"/>
  <c r="AI25" i="1"/>
  <c r="AG25" i="1"/>
  <c r="AE25" i="1"/>
  <c r="AC25" i="1"/>
  <c r="AA25" i="1"/>
  <c r="Y25" i="1"/>
  <c r="W25" i="1"/>
  <c r="U25" i="1"/>
  <c r="S25" i="1"/>
  <c r="Q25" i="1"/>
  <c r="O25" i="1"/>
  <c r="DN24" i="1"/>
  <c r="DM24" i="1"/>
  <c r="DK24" i="1"/>
  <c r="DI24" i="1"/>
  <c r="DG24" i="1"/>
  <c r="DE24" i="1"/>
  <c r="DC24" i="1"/>
  <c r="DA24" i="1"/>
  <c r="CY24" i="1"/>
  <c r="CW24" i="1"/>
  <c r="CU24" i="1"/>
  <c r="CS24" i="1"/>
  <c r="CQ24" i="1"/>
  <c r="CO24" i="1"/>
  <c r="CM24" i="1"/>
  <c r="CK24" i="1"/>
  <c r="CI24" i="1"/>
  <c r="CG24" i="1"/>
  <c r="CE24" i="1"/>
  <c r="CC24" i="1"/>
  <c r="CA24" i="1"/>
  <c r="BY24" i="1"/>
  <c r="BW24" i="1"/>
  <c r="BU24" i="1"/>
  <c r="BS24" i="1"/>
  <c r="BQ24" i="1"/>
  <c r="BO24" i="1"/>
  <c r="BM24" i="1"/>
  <c r="BK24" i="1"/>
  <c r="BI24" i="1"/>
  <c r="BG24" i="1"/>
  <c r="BE24" i="1"/>
  <c r="BC24" i="1"/>
  <c r="BA24" i="1"/>
  <c r="AY24" i="1"/>
  <c r="AW24" i="1"/>
  <c r="AU24" i="1"/>
  <c r="AS24" i="1"/>
  <c r="AQ24" i="1"/>
  <c r="AO24" i="1"/>
  <c r="AM24" i="1"/>
  <c r="AK24" i="1"/>
  <c r="AI24" i="1"/>
  <c r="AG24" i="1"/>
  <c r="AE24" i="1"/>
  <c r="AC24" i="1"/>
  <c r="AA24" i="1"/>
  <c r="Y24" i="1"/>
  <c r="W24" i="1"/>
  <c r="U24" i="1"/>
  <c r="S24" i="1"/>
  <c r="Q24" i="1"/>
  <c r="O24" i="1"/>
  <c r="DN23" i="1"/>
  <c r="DM23" i="1"/>
  <c r="DK23" i="1"/>
  <c r="DI23" i="1"/>
  <c r="DG23" i="1"/>
  <c r="DE23" i="1"/>
  <c r="DC23" i="1"/>
  <c r="DA23" i="1"/>
  <c r="CY23" i="1"/>
  <c r="CW23" i="1"/>
  <c r="CU23" i="1"/>
  <c r="CS23" i="1"/>
  <c r="CQ23" i="1"/>
  <c r="CO23" i="1"/>
  <c r="CM23" i="1"/>
  <c r="CK23" i="1"/>
  <c r="CI23" i="1"/>
  <c r="CG23" i="1"/>
  <c r="CE23" i="1"/>
  <c r="CC23" i="1"/>
  <c r="CA23" i="1"/>
  <c r="BY23" i="1"/>
  <c r="BW23" i="1"/>
  <c r="BU23" i="1"/>
  <c r="BS23" i="1"/>
  <c r="BQ23" i="1"/>
  <c r="BO23" i="1"/>
  <c r="BM23" i="1"/>
  <c r="BK23" i="1"/>
  <c r="BI23" i="1"/>
  <c r="BG23" i="1"/>
  <c r="BE23" i="1"/>
  <c r="BC23" i="1"/>
  <c r="BA23" i="1"/>
  <c r="AY23" i="1"/>
  <c r="AW23" i="1"/>
  <c r="AU23" i="1"/>
  <c r="AS23" i="1"/>
  <c r="AQ23" i="1"/>
  <c r="AO23" i="1"/>
  <c r="AM23" i="1"/>
  <c r="AK23" i="1"/>
  <c r="AI23" i="1"/>
  <c r="AG23" i="1"/>
  <c r="AE23" i="1"/>
  <c r="AC23" i="1"/>
  <c r="AA23" i="1"/>
  <c r="Y23" i="1"/>
  <c r="W23" i="1"/>
  <c r="U23" i="1"/>
  <c r="S23" i="1"/>
  <c r="Q23" i="1"/>
  <c r="O23" i="1"/>
  <c r="DN22" i="1"/>
  <c r="DM22" i="1"/>
  <c r="DK22" i="1"/>
  <c r="DI22" i="1"/>
  <c r="DG22" i="1"/>
  <c r="DE22" i="1"/>
  <c r="DC22" i="1"/>
  <c r="DA22" i="1"/>
  <c r="CY22" i="1"/>
  <c r="CW22" i="1"/>
  <c r="CU22" i="1"/>
  <c r="CS22" i="1"/>
  <c r="CQ22" i="1"/>
  <c r="CO22" i="1"/>
  <c r="CM22" i="1"/>
  <c r="CK22" i="1"/>
  <c r="CI22" i="1"/>
  <c r="CG22" i="1"/>
  <c r="CE22" i="1"/>
  <c r="CC22" i="1"/>
  <c r="CA22" i="1"/>
  <c r="BY22" i="1"/>
  <c r="BW22" i="1"/>
  <c r="BU22" i="1"/>
  <c r="BS22" i="1"/>
  <c r="BQ22" i="1"/>
  <c r="BO22" i="1"/>
  <c r="BM22" i="1"/>
  <c r="BK22" i="1"/>
  <c r="BI22" i="1"/>
  <c r="BG22" i="1"/>
  <c r="BE22" i="1"/>
  <c r="BC22" i="1"/>
  <c r="BA22" i="1"/>
  <c r="AY22" i="1"/>
  <c r="AW22" i="1"/>
  <c r="AU22" i="1"/>
  <c r="AS22" i="1"/>
  <c r="AQ22" i="1"/>
  <c r="AO22" i="1"/>
  <c r="AM22" i="1"/>
  <c r="AK22" i="1"/>
  <c r="AI22" i="1"/>
  <c r="AG22" i="1"/>
  <c r="AE22" i="1"/>
  <c r="AC22" i="1"/>
  <c r="AA22" i="1"/>
  <c r="Y22" i="1"/>
  <c r="W22" i="1"/>
  <c r="U22" i="1"/>
  <c r="S22" i="1"/>
  <c r="Q22" i="1"/>
  <c r="O22" i="1"/>
  <c r="DM21" i="1"/>
  <c r="DK21" i="1"/>
  <c r="DI21" i="1"/>
  <c r="DG21" i="1"/>
  <c r="DE21" i="1"/>
  <c r="DC21" i="1"/>
  <c r="DA21" i="1"/>
  <c r="CY21" i="1"/>
  <c r="CW21" i="1"/>
  <c r="CU21" i="1"/>
  <c r="CS21" i="1"/>
  <c r="CQ21" i="1"/>
  <c r="CO21" i="1"/>
  <c r="CM21" i="1"/>
  <c r="CK21" i="1"/>
  <c r="CI21" i="1"/>
  <c r="CG21" i="1"/>
  <c r="CE21" i="1"/>
  <c r="CC21" i="1"/>
  <c r="CA21" i="1"/>
  <c r="BY21" i="1"/>
  <c r="BW21" i="1"/>
  <c r="BU21" i="1"/>
  <c r="BS21" i="1"/>
  <c r="BQ21" i="1"/>
  <c r="BO21" i="1"/>
  <c r="BM21" i="1"/>
  <c r="BK21" i="1"/>
  <c r="BI21" i="1"/>
  <c r="BG21" i="1"/>
  <c r="BE21" i="1"/>
  <c r="BC21" i="1"/>
  <c r="BA21" i="1"/>
  <c r="AY21" i="1"/>
  <c r="AW21" i="1"/>
  <c r="AU21" i="1"/>
  <c r="AR21" i="1"/>
  <c r="DN21" i="1" s="1"/>
  <c r="AQ21" i="1"/>
  <c r="AO21" i="1"/>
  <c r="AM21" i="1"/>
  <c r="AK21" i="1"/>
  <c r="AI21" i="1"/>
  <c r="AG21" i="1"/>
  <c r="AE21" i="1"/>
  <c r="AC21" i="1"/>
  <c r="AA21" i="1"/>
  <c r="Y21" i="1"/>
  <c r="W21" i="1"/>
  <c r="U21" i="1"/>
  <c r="S21" i="1"/>
  <c r="Q21" i="1"/>
  <c r="O21" i="1"/>
  <c r="DN20" i="1"/>
  <c r="DM20" i="1"/>
  <c r="DK20" i="1"/>
  <c r="DI20" i="1"/>
  <c r="DG20" i="1"/>
  <c r="DE20" i="1"/>
  <c r="DC20" i="1"/>
  <c r="DA20" i="1"/>
  <c r="CY20" i="1"/>
  <c r="CW20" i="1"/>
  <c r="CU20" i="1"/>
  <c r="CS20" i="1"/>
  <c r="CQ20" i="1"/>
  <c r="CO20" i="1"/>
  <c r="CM20" i="1"/>
  <c r="CK20" i="1"/>
  <c r="CI20" i="1"/>
  <c r="CG20" i="1"/>
  <c r="CE20" i="1"/>
  <c r="CC20" i="1"/>
  <c r="CA20" i="1"/>
  <c r="BY20" i="1"/>
  <c r="BW20" i="1"/>
  <c r="BU20" i="1"/>
  <c r="BS20" i="1"/>
  <c r="BQ20" i="1"/>
  <c r="BO20" i="1"/>
  <c r="BM20" i="1"/>
  <c r="BK20" i="1"/>
  <c r="BI20" i="1"/>
  <c r="BG20" i="1"/>
  <c r="BE20" i="1"/>
  <c r="BC20" i="1"/>
  <c r="BA20" i="1"/>
  <c r="AY20" i="1"/>
  <c r="AW20" i="1"/>
  <c r="AU20" i="1"/>
  <c r="AS20" i="1"/>
  <c r="AQ20" i="1"/>
  <c r="AO20" i="1"/>
  <c r="AM20" i="1"/>
  <c r="AK20" i="1"/>
  <c r="AI20" i="1"/>
  <c r="AG20" i="1"/>
  <c r="AE20" i="1"/>
  <c r="AC20" i="1"/>
  <c r="AA20" i="1"/>
  <c r="Y20" i="1"/>
  <c r="W20" i="1"/>
  <c r="U20" i="1"/>
  <c r="S20" i="1"/>
  <c r="Q20" i="1"/>
  <c r="O20" i="1"/>
  <c r="DN19" i="1"/>
  <c r="DM19" i="1"/>
  <c r="DK19" i="1"/>
  <c r="DI19" i="1"/>
  <c r="DG19" i="1"/>
  <c r="DE19" i="1"/>
  <c r="DC19" i="1"/>
  <c r="DA19" i="1"/>
  <c r="CY19" i="1"/>
  <c r="CW19" i="1"/>
  <c r="CU19" i="1"/>
  <c r="CS19" i="1"/>
  <c r="CQ19" i="1"/>
  <c r="CO19" i="1"/>
  <c r="CM19" i="1"/>
  <c r="CK19" i="1"/>
  <c r="CI19" i="1"/>
  <c r="CG19" i="1"/>
  <c r="CE19" i="1"/>
  <c r="CC19" i="1"/>
  <c r="CA19" i="1"/>
  <c r="BY19" i="1"/>
  <c r="BW19" i="1"/>
  <c r="BU19" i="1"/>
  <c r="BS19" i="1"/>
  <c r="BQ19" i="1"/>
  <c r="BO19" i="1"/>
  <c r="BM19" i="1"/>
  <c r="BK19" i="1"/>
  <c r="BI19" i="1"/>
  <c r="BG19" i="1"/>
  <c r="BE19" i="1"/>
  <c r="BC19" i="1"/>
  <c r="BA19" i="1"/>
  <c r="AY19" i="1"/>
  <c r="AW19" i="1"/>
  <c r="AU19" i="1"/>
  <c r="AS19" i="1"/>
  <c r="AQ19" i="1"/>
  <c r="AO19" i="1"/>
  <c r="AM19" i="1"/>
  <c r="AK19" i="1"/>
  <c r="AI19" i="1"/>
  <c r="AG19" i="1"/>
  <c r="AE19" i="1"/>
  <c r="AC19" i="1"/>
  <c r="AA19" i="1"/>
  <c r="Y19" i="1"/>
  <c r="W19" i="1"/>
  <c r="U19" i="1"/>
  <c r="S19" i="1"/>
  <c r="Q19" i="1"/>
  <c r="O19" i="1"/>
  <c r="DN18" i="1"/>
  <c r="DM18" i="1"/>
  <c r="DK18" i="1"/>
  <c r="DI18" i="1"/>
  <c r="DG18" i="1"/>
  <c r="DE18" i="1"/>
  <c r="DC18" i="1"/>
  <c r="DA18" i="1"/>
  <c r="CY18" i="1"/>
  <c r="CW18" i="1"/>
  <c r="CU18" i="1"/>
  <c r="CS18" i="1"/>
  <c r="CQ18" i="1"/>
  <c r="CO18" i="1"/>
  <c r="CM18" i="1"/>
  <c r="CK18" i="1"/>
  <c r="CI18" i="1"/>
  <c r="CG18" i="1"/>
  <c r="CE18" i="1"/>
  <c r="CC18" i="1"/>
  <c r="CA18" i="1"/>
  <c r="BY18" i="1"/>
  <c r="BW18" i="1"/>
  <c r="BU18" i="1"/>
  <c r="BS18" i="1"/>
  <c r="BQ18" i="1"/>
  <c r="BO18" i="1"/>
  <c r="BM18" i="1"/>
  <c r="BK18" i="1"/>
  <c r="BI18" i="1"/>
  <c r="BG18" i="1"/>
  <c r="BE18" i="1"/>
  <c r="BC18" i="1"/>
  <c r="BA18" i="1"/>
  <c r="AY18" i="1"/>
  <c r="AW18" i="1"/>
  <c r="AU18" i="1"/>
  <c r="AS18" i="1"/>
  <c r="AQ18" i="1"/>
  <c r="AO18" i="1"/>
  <c r="AM18" i="1"/>
  <c r="AK18" i="1"/>
  <c r="AI18" i="1"/>
  <c r="AG18" i="1"/>
  <c r="AE18" i="1"/>
  <c r="AC18" i="1"/>
  <c r="AA18" i="1"/>
  <c r="Y18" i="1"/>
  <c r="W18" i="1"/>
  <c r="U18" i="1"/>
  <c r="S18" i="1"/>
  <c r="Q18" i="1"/>
  <c r="O18" i="1"/>
  <c r="DN17" i="1"/>
  <c r="DM17" i="1"/>
  <c r="DK17" i="1"/>
  <c r="DI17" i="1"/>
  <c r="DG17" i="1"/>
  <c r="DE17" i="1"/>
  <c r="DC17" i="1"/>
  <c r="DA17" i="1"/>
  <c r="CY17" i="1"/>
  <c r="CW17" i="1"/>
  <c r="CU17" i="1"/>
  <c r="CS17" i="1"/>
  <c r="CQ17" i="1"/>
  <c r="CO17" i="1"/>
  <c r="CM17" i="1"/>
  <c r="CK17" i="1"/>
  <c r="CI17" i="1"/>
  <c r="CG17" i="1"/>
  <c r="CE17" i="1"/>
  <c r="CC17" i="1"/>
  <c r="CA17" i="1"/>
  <c r="BY17" i="1"/>
  <c r="BW17" i="1"/>
  <c r="BU17" i="1"/>
  <c r="BS17" i="1"/>
  <c r="BQ17" i="1"/>
  <c r="BO17" i="1"/>
  <c r="BM17" i="1"/>
  <c r="BK17" i="1"/>
  <c r="BI17" i="1"/>
  <c r="BG17" i="1"/>
  <c r="BE17" i="1"/>
  <c r="BC17" i="1"/>
  <c r="BA17" i="1"/>
  <c r="AY17" i="1"/>
  <c r="AW17" i="1"/>
  <c r="AU17" i="1"/>
  <c r="AS17" i="1"/>
  <c r="AQ17" i="1"/>
  <c r="AO17" i="1"/>
  <c r="AM17" i="1"/>
  <c r="AK17" i="1"/>
  <c r="AK12" i="1" s="1"/>
  <c r="AI17" i="1"/>
  <c r="AG17" i="1"/>
  <c r="AE17" i="1"/>
  <c r="AC17" i="1"/>
  <c r="AA17" i="1"/>
  <c r="Y17" i="1"/>
  <c r="W17" i="1"/>
  <c r="U17" i="1"/>
  <c r="S17" i="1"/>
  <c r="Q17" i="1"/>
  <c r="O17" i="1"/>
  <c r="DN16" i="1"/>
  <c r="DM16" i="1"/>
  <c r="DK16" i="1"/>
  <c r="DI16" i="1"/>
  <c r="DG16" i="1"/>
  <c r="DE16" i="1"/>
  <c r="DC16" i="1"/>
  <c r="DA16" i="1"/>
  <c r="CY16" i="1"/>
  <c r="CW16" i="1"/>
  <c r="CU16" i="1"/>
  <c r="CS16" i="1"/>
  <c r="CQ16" i="1"/>
  <c r="CO16" i="1"/>
  <c r="CM16" i="1"/>
  <c r="CK16" i="1"/>
  <c r="CI16" i="1"/>
  <c r="CG16" i="1"/>
  <c r="CE16" i="1"/>
  <c r="CC16" i="1"/>
  <c r="CA16" i="1"/>
  <c r="BY16" i="1"/>
  <c r="BW16" i="1"/>
  <c r="BU16" i="1"/>
  <c r="BS16" i="1"/>
  <c r="BQ16" i="1"/>
  <c r="BO16" i="1"/>
  <c r="BM16" i="1"/>
  <c r="BK16" i="1"/>
  <c r="BI16" i="1"/>
  <c r="BG16" i="1"/>
  <c r="BE16" i="1"/>
  <c r="BC16" i="1"/>
  <c r="BA16" i="1"/>
  <c r="AY16" i="1"/>
  <c r="AW16" i="1"/>
  <c r="AU16" i="1"/>
  <c r="AS16" i="1"/>
  <c r="AQ16" i="1"/>
  <c r="AO16" i="1"/>
  <c r="AM16" i="1"/>
  <c r="AK16" i="1"/>
  <c r="AI16" i="1"/>
  <c r="AG16" i="1"/>
  <c r="AE16" i="1"/>
  <c r="AC16" i="1"/>
  <c r="AA16" i="1"/>
  <c r="Y16" i="1"/>
  <c r="W16" i="1"/>
  <c r="U16" i="1"/>
  <c r="S16" i="1"/>
  <c r="Q16" i="1"/>
  <c r="O16" i="1"/>
  <c r="DM15" i="1"/>
  <c r="DK15" i="1"/>
  <c r="DI15" i="1"/>
  <c r="DG15" i="1"/>
  <c r="DE15" i="1"/>
  <c r="DC15" i="1"/>
  <c r="DA15" i="1"/>
  <c r="CY15" i="1"/>
  <c r="CW15" i="1"/>
  <c r="CU15" i="1"/>
  <c r="CS15" i="1"/>
  <c r="CQ15" i="1"/>
  <c r="CO15" i="1"/>
  <c r="CM15" i="1"/>
  <c r="CK15" i="1"/>
  <c r="CI15" i="1"/>
  <c r="CG15" i="1"/>
  <c r="CE15" i="1"/>
  <c r="CC15" i="1"/>
  <c r="CA15" i="1"/>
  <c r="BY15" i="1"/>
  <c r="BW15" i="1"/>
  <c r="BU15" i="1"/>
  <c r="BS15" i="1"/>
  <c r="BQ15" i="1"/>
  <c r="BO15" i="1"/>
  <c r="BM15" i="1"/>
  <c r="BK15" i="1"/>
  <c r="BI15" i="1"/>
  <c r="BG15" i="1"/>
  <c r="BE15" i="1"/>
  <c r="BC15" i="1"/>
  <c r="BA15" i="1"/>
  <c r="AY15" i="1"/>
  <c r="AV15" i="1"/>
  <c r="AW15" i="1" s="1"/>
  <c r="AU15" i="1"/>
  <c r="AS15" i="1"/>
  <c r="AQ15" i="1"/>
  <c r="AO15" i="1"/>
  <c r="AM15" i="1"/>
  <c r="AK15" i="1"/>
  <c r="AI15" i="1"/>
  <c r="AG15" i="1"/>
  <c r="AE15" i="1"/>
  <c r="AC15" i="1"/>
  <c r="AA15" i="1"/>
  <c r="Y15" i="1"/>
  <c r="W15" i="1"/>
  <c r="U15" i="1"/>
  <c r="S15" i="1"/>
  <c r="Q15" i="1"/>
  <c r="O15" i="1"/>
  <c r="DN14" i="1"/>
  <c r="DM14" i="1"/>
  <c r="DK14" i="1"/>
  <c r="DI14" i="1"/>
  <c r="DG14" i="1"/>
  <c r="DE14" i="1"/>
  <c r="DC14" i="1"/>
  <c r="DA14" i="1"/>
  <c r="CY14" i="1"/>
  <c r="CW14" i="1"/>
  <c r="CU14" i="1"/>
  <c r="CS14" i="1"/>
  <c r="CQ14" i="1"/>
  <c r="CO14" i="1"/>
  <c r="CM14" i="1"/>
  <c r="CK14" i="1"/>
  <c r="CI14" i="1"/>
  <c r="CG14" i="1"/>
  <c r="CE14" i="1"/>
  <c r="CC14" i="1"/>
  <c r="CA14" i="1"/>
  <c r="BY14" i="1"/>
  <c r="BW14" i="1"/>
  <c r="BU14" i="1"/>
  <c r="BS14" i="1"/>
  <c r="BQ14" i="1"/>
  <c r="BO14" i="1"/>
  <c r="BM14" i="1"/>
  <c r="BK14" i="1"/>
  <c r="BI14" i="1"/>
  <c r="BG14" i="1"/>
  <c r="BE14" i="1"/>
  <c r="BC14" i="1"/>
  <c r="BA14" i="1"/>
  <c r="AY14" i="1"/>
  <c r="AW14" i="1"/>
  <c r="AU14" i="1"/>
  <c r="AS14" i="1"/>
  <c r="AQ14" i="1"/>
  <c r="AO14" i="1"/>
  <c r="AM14" i="1"/>
  <c r="AK14" i="1"/>
  <c r="AI14" i="1"/>
  <c r="AG14" i="1"/>
  <c r="AE14" i="1"/>
  <c r="AC14" i="1"/>
  <c r="AA14" i="1"/>
  <c r="Y14" i="1"/>
  <c r="W14" i="1"/>
  <c r="U14" i="1"/>
  <c r="S14" i="1"/>
  <c r="Q14" i="1"/>
  <c r="O14" i="1"/>
  <c r="DM13" i="1"/>
  <c r="DK13" i="1"/>
  <c r="DI13" i="1"/>
  <c r="DI12" i="1" s="1"/>
  <c r="DG13" i="1"/>
  <c r="DE13" i="1"/>
  <c r="DC13" i="1"/>
  <c r="DA13" i="1"/>
  <c r="CY13" i="1"/>
  <c r="CW13" i="1"/>
  <c r="CU13" i="1"/>
  <c r="CS13" i="1"/>
  <c r="CQ13" i="1"/>
  <c r="CO13" i="1"/>
  <c r="CM13" i="1"/>
  <c r="CK13" i="1"/>
  <c r="CI13" i="1"/>
  <c r="CG13" i="1"/>
  <c r="CE13" i="1"/>
  <c r="CC13" i="1"/>
  <c r="BZ13" i="1"/>
  <c r="CA13" i="1" s="1"/>
  <c r="BY13" i="1"/>
  <c r="BW13" i="1"/>
  <c r="BU13" i="1"/>
  <c r="BS13" i="1"/>
  <c r="BQ13" i="1"/>
  <c r="BO13" i="1"/>
  <c r="BM13" i="1"/>
  <c r="BM12" i="1" s="1"/>
  <c r="BK13" i="1"/>
  <c r="BI13" i="1"/>
  <c r="BG13" i="1"/>
  <c r="BE13" i="1"/>
  <c r="BC13" i="1"/>
  <c r="BA13" i="1"/>
  <c r="AY13" i="1"/>
  <c r="AW13" i="1"/>
  <c r="AU13" i="1"/>
  <c r="AS13" i="1"/>
  <c r="AQ13" i="1"/>
  <c r="AO13" i="1"/>
  <c r="AO12" i="1" s="1"/>
  <c r="AM13" i="1"/>
  <c r="AK13" i="1"/>
  <c r="AI13" i="1"/>
  <c r="AG13" i="1"/>
  <c r="AE13" i="1"/>
  <c r="AC13" i="1"/>
  <c r="AA13" i="1"/>
  <c r="Y13" i="1"/>
  <c r="W13" i="1"/>
  <c r="U13" i="1"/>
  <c r="S13" i="1"/>
  <c r="Q13" i="1"/>
  <c r="O13" i="1"/>
  <c r="DL12" i="1"/>
  <c r="DH12" i="1"/>
  <c r="DF12" i="1"/>
  <c r="DD12" i="1"/>
  <c r="DB12" i="1"/>
  <c r="CZ12" i="1"/>
  <c r="CX12" i="1"/>
  <c r="CV12" i="1"/>
  <c r="CT12" i="1"/>
  <c r="CR12" i="1"/>
  <c r="CP12" i="1"/>
  <c r="CN12" i="1"/>
  <c r="CL12" i="1"/>
  <c r="CJ12" i="1"/>
  <c r="CH12" i="1"/>
  <c r="CF12" i="1"/>
  <c r="CD12" i="1"/>
  <c r="CB12" i="1"/>
  <c r="BX12" i="1"/>
  <c r="BV12" i="1"/>
  <c r="BT12" i="1"/>
  <c r="BR12" i="1"/>
  <c r="BP12" i="1"/>
  <c r="BN12" i="1"/>
  <c r="BL12" i="1"/>
  <c r="BJ12" i="1"/>
  <c r="BH12" i="1"/>
  <c r="BF12" i="1"/>
  <c r="BD12" i="1"/>
  <c r="BB12" i="1"/>
  <c r="AZ12" i="1"/>
  <c r="AX12" i="1"/>
  <c r="AT12" i="1"/>
  <c r="AR12" i="1"/>
  <c r="AN12" i="1"/>
  <c r="AL12" i="1"/>
  <c r="AJ12" i="1"/>
  <c r="AH12" i="1"/>
  <c r="AF12" i="1"/>
  <c r="AD12" i="1"/>
  <c r="AB12" i="1"/>
  <c r="Z12" i="1"/>
  <c r="Y12" i="1"/>
  <c r="X12" i="1"/>
  <c r="V12" i="1"/>
  <c r="U12" i="1"/>
  <c r="T12" i="1"/>
  <c r="R12" i="1"/>
  <c r="P12" i="1"/>
  <c r="N12" i="1"/>
  <c r="DM11" i="1"/>
  <c r="DK11" i="1"/>
  <c r="DK10" i="1" s="1"/>
  <c r="DI11" i="1"/>
  <c r="DI10" i="1" s="1"/>
  <c r="DG11" i="1"/>
  <c r="DG10" i="1" s="1"/>
  <c r="DE11" i="1"/>
  <c r="DE10" i="1" s="1"/>
  <c r="DC11" i="1"/>
  <c r="DC10" i="1" s="1"/>
  <c r="DA11" i="1"/>
  <c r="DA10" i="1" s="1"/>
  <c r="CY11" i="1"/>
  <c r="CY10" i="1" s="1"/>
  <c r="CW11" i="1"/>
  <c r="CW10" i="1" s="1"/>
  <c r="CU11" i="1"/>
  <c r="CS11" i="1"/>
  <c r="CS10" i="1" s="1"/>
  <c r="CQ11" i="1"/>
  <c r="CO11" i="1"/>
  <c r="CO10" i="1" s="1"/>
  <c r="CM11" i="1"/>
  <c r="CM10" i="1" s="1"/>
  <c r="CK11" i="1"/>
  <c r="CK10" i="1" s="1"/>
  <c r="CI11" i="1"/>
  <c r="CI10" i="1" s="1"/>
  <c r="CG11" i="1"/>
  <c r="CE11" i="1"/>
  <c r="CE10" i="1" s="1"/>
  <c r="CC11" i="1"/>
  <c r="CC10" i="1" s="1"/>
  <c r="BZ11" i="1"/>
  <c r="BZ10" i="1" s="1"/>
  <c r="BY11" i="1"/>
  <c r="BY10" i="1" s="1"/>
  <c r="BW11" i="1"/>
  <c r="BW10" i="1" s="1"/>
  <c r="BU11" i="1"/>
  <c r="BU10" i="1" s="1"/>
  <c r="BS11" i="1"/>
  <c r="BS10" i="1" s="1"/>
  <c r="BQ11" i="1"/>
  <c r="BO11" i="1"/>
  <c r="BO10" i="1" s="1"/>
  <c r="BM11" i="1"/>
  <c r="BM10" i="1" s="1"/>
  <c r="BK11" i="1"/>
  <c r="BI11" i="1"/>
  <c r="BI10" i="1" s="1"/>
  <c r="BG11" i="1"/>
  <c r="BG10" i="1" s="1"/>
  <c r="BE11" i="1"/>
  <c r="BE10" i="1" s="1"/>
  <c r="BC11" i="1"/>
  <c r="BC10" i="1" s="1"/>
  <c r="BA11" i="1"/>
  <c r="BA10" i="1" s="1"/>
  <c r="AY11" i="1"/>
  <c r="AY10" i="1" s="1"/>
  <c r="AW11" i="1"/>
  <c r="AW10" i="1" s="1"/>
  <c r="AU11" i="1"/>
  <c r="AU10" i="1" s="1"/>
  <c r="AS11" i="1"/>
  <c r="AS10" i="1" s="1"/>
  <c r="AQ11" i="1"/>
  <c r="AQ10" i="1" s="1"/>
  <c r="AO11" i="1"/>
  <c r="AO10" i="1" s="1"/>
  <c r="AM11" i="1"/>
  <c r="AM10" i="1" s="1"/>
  <c r="AK11" i="1"/>
  <c r="AK10" i="1" s="1"/>
  <c r="AI11" i="1"/>
  <c r="AG11" i="1"/>
  <c r="AG10" i="1" s="1"/>
  <c r="AE11" i="1"/>
  <c r="AC11" i="1"/>
  <c r="AC10" i="1" s="1"/>
  <c r="AA11" i="1"/>
  <c r="AA10" i="1" s="1"/>
  <c r="Y11" i="1"/>
  <c r="Y10" i="1" s="1"/>
  <c r="W11" i="1"/>
  <c r="W10" i="1" s="1"/>
  <c r="U11" i="1"/>
  <c r="U10" i="1" s="1"/>
  <c r="S11" i="1"/>
  <c r="S10" i="1" s="1"/>
  <c r="Q11" i="1"/>
  <c r="Q10" i="1" s="1"/>
  <c r="O11" i="1"/>
  <c r="DM10" i="1"/>
  <c r="DL10" i="1"/>
  <c r="DL391" i="1" s="1"/>
  <c r="DH10" i="1"/>
  <c r="DF10" i="1"/>
  <c r="DD10" i="1"/>
  <c r="DD391" i="1" s="1"/>
  <c r="DB10" i="1"/>
  <c r="CZ10" i="1"/>
  <c r="CX10" i="1"/>
  <c r="CV10" i="1"/>
  <c r="CU10" i="1"/>
  <c r="CT10" i="1"/>
  <c r="CR10" i="1"/>
  <c r="CQ10" i="1"/>
  <c r="CP10" i="1"/>
  <c r="CN10" i="1"/>
  <c r="CL10" i="1"/>
  <c r="CJ10" i="1"/>
  <c r="CH10" i="1"/>
  <c r="CG10" i="1"/>
  <c r="CF10" i="1"/>
  <c r="CF391" i="1" s="1"/>
  <c r="CD10" i="1"/>
  <c r="CB10" i="1"/>
  <c r="BX10" i="1"/>
  <c r="BV10" i="1"/>
  <c r="BT10" i="1"/>
  <c r="BR10" i="1"/>
  <c r="BQ10" i="1"/>
  <c r="BP10" i="1"/>
  <c r="BN10" i="1"/>
  <c r="BL10" i="1"/>
  <c r="BK10" i="1"/>
  <c r="BJ10" i="1"/>
  <c r="BH10" i="1"/>
  <c r="BF10" i="1"/>
  <c r="BD10" i="1"/>
  <c r="BD391" i="1" s="1"/>
  <c r="BB10" i="1"/>
  <c r="AZ10" i="1"/>
  <c r="AZ391" i="1" s="1"/>
  <c r="AX10" i="1"/>
  <c r="AV10" i="1"/>
  <c r="AT10" i="1"/>
  <c r="AR10" i="1"/>
  <c r="AN10" i="1"/>
  <c r="AL10" i="1"/>
  <c r="AJ10" i="1"/>
  <c r="AI10" i="1"/>
  <c r="AH10" i="1"/>
  <c r="AF10" i="1"/>
  <c r="AE10" i="1"/>
  <c r="AD10" i="1"/>
  <c r="AD391" i="1" s="1"/>
  <c r="AB10" i="1"/>
  <c r="Z10" i="1"/>
  <c r="X10" i="1"/>
  <c r="X391" i="1" s="1"/>
  <c r="V10" i="1"/>
  <c r="T10" i="1"/>
  <c r="T391" i="1" s="1"/>
  <c r="R10" i="1"/>
  <c r="P10" i="1"/>
  <c r="O10" i="1"/>
  <c r="N10" i="1"/>
  <c r="S3" i="1"/>
  <c r="Q12" i="1" l="1"/>
  <c r="AG12" i="1"/>
  <c r="AH391" i="1"/>
  <c r="CZ391" i="1"/>
  <c r="DH391" i="1"/>
  <c r="AC12" i="1"/>
  <c r="BI12" i="1"/>
  <c r="BY12" i="1"/>
  <c r="CG12" i="1"/>
  <c r="CO12" i="1"/>
  <c r="CW12" i="1"/>
  <c r="DE12" i="1"/>
  <c r="DM12" i="1"/>
  <c r="BY26" i="1"/>
  <c r="CE26" i="1"/>
  <c r="Q29" i="1"/>
  <c r="Y29" i="1"/>
  <c r="AG29" i="1"/>
  <c r="AO29" i="1"/>
  <c r="AW29" i="1"/>
  <c r="BE29" i="1"/>
  <c r="BM29" i="1"/>
  <c r="BU29" i="1"/>
  <c r="AC29" i="1"/>
  <c r="AS29" i="1"/>
  <c r="BA29" i="1"/>
  <c r="O36" i="1"/>
  <c r="S48" i="1"/>
  <c r="AI48" i="1"/>
  <c r="AQ48" i="1"/>
  <c r="AY48" i="1"/>
  <c r="BG48" i="1"/>
  <c r="BO48" i="1"/>
  <c r="BW48" i="1"/>
  <c r="CE48" i="1"/>
  <c r="CU48" i="1"/>
  <c r="DC48" i="1"/>
  <c r="AS90" i="1"/>
  <c r="CC90" i="1"/>
  <c r="DI90" i="1"/>
  <c r="AO98" i="1"/>
  <c r="CB391" i="1"/>
  <c r="AN391" i="1"/>
  <c r="CJ391" i="1"/>
  <c r="BK26" i="1"/>
  <c r="CM29" i="1"/>
  <c r="AW36" i="1"/>
  <c r="BM36" i="1"/>
  <c r="CC36" i="1"/>
  <c r="CS36" i="1"/>
  <c r="DI36" i="1"/>
  <c r="AE36" i="1"/>
  <c r="Q63" i="1"/>
  <c r="BU63" i="1"/>
  <c r="CS63" i="1"/>
  <c r="DA63" i="1"/>
  <c r="DN63" i="1"/>
  <c r="AC63" i="1"/>
  <c r="BC90" i="1"/>
  <c r="BK90" i="1"/>
  <c r="BS90" i="1"/>
  <c r="CA90" i="1"/>
  <c r="CI90" i="1"/>
  <c r="CQ90" i="1"/>
  <c r="CY90" i="1"/>
  <c r="DG90" i="1"/>
  <c r="DN91" i="1"/>
  <c r="U90" i="1"/>
  <c r="AC90" i="1"/>
  <c r="AK90" i="1"/>
  <c r="BA90" i="1"/>
  <c r="BI90" i="1"/>
  <c r="BY90" i="1"/>
  <c r="CO90" i="1"/>
  <c r="DE90" i="1"/>
  <c r="BG90" i="1"/>
  <c r="BW90" i="1"/>
  <c r="CM90" i="1"/>
  <c r="DC90" i="1"/>
  <c r="CQ71" i="1"/>
  <c r="S76" i="1"/>
  <c r="BG76" i="1"/>
  <c r="CM76" i="1"/>
  <c r="CC12" i="1"/>
  <c r="CS12" i="1"/>
  <c r="AS21" i="1"/>
  <c r="BY29" i="1"/>
  <c r="BO35" i="1"/>
  <c r="BO29" i="1" s="1"/>
  <c r="AE48" i="1"/>
  <c r="DO53" i="1"/>
  <c r="DO54" i="1"/>
  <c r="W52" i="1"/>
  <c r="AE52" i="1"/>
  <c r="AM52" i="1"/>
  <c r="AU52" i="1"/>
  <c r="BC52" i="1"/>
  <c r="BK52" i="1"/>
  <c r="BS52" i="1"/>
  <c r="CA52" i="1"/>
  <c r="CI52" i="1"/>
  <c r="CQ52" i="1"/>
  <c r="CY52" i="1"/>
  <c r="DG52" i="1"/>
  <c r="U52" i="1"/>
  <c r="AK52" i="1"/>
  <c r="AS52" i="1"/>
  <c r="DE52" i="1"/>
  <c r="DO57" i="1"/>
  <c r="DO58" i="1"/>
  <c r="DO61" i="1"/>
  <c r="O90" i="1"/>
  <c r="CI98" i="1"/>
  <c r="CQ98" i="1"/>
  <c r="DG98" i="1"/>
  <c r="DN98" i="1"/>
  <c r="P102" i="1"/>
  <c r="CS102" i="1"/>
  <c r="AU102" i="1"/>
  <c r="DG102" i="1"/>
  <c r="BI102" i="1"/>
  <c r="DM102" i="1"/>
  <c r="BZ119" i="1"/>
  <c r="Q119" i="1"/>
  <c r="AG119" i="1"/>
  <c r="AO119" i="1"/>
  <c r="U119" i="1"/>
  <c r="AC119" i="1"/>
  <c r="AK119" i="1"/>
  <c r="AS119" i="1"/>
  <c r="BA119" i="1"/>
  <c r="BI119" i="1"/>
  <c r="BO122" i="1"/>
  <c r="DO141" i="1"/>
  <c r="Y140" i="1"/>
  <c r="AG140" i="1"/>
  <c r="AO140" i="1"/>
  <c r="AW140" i="1"/>
  <c r="BE140" i="1"/>
  <c r="BM140" i="1"/>
  <c r="BU140" i="1"/>
  <c r="CC140" i="1"/>
  <c r="CK140" i="1"/>
  <c r="CS140" i="1"/>
  <c r="DA140" i="1"/>
  <c r="DI140" i="1"/>
  <c r="AM140" i="1"/>
  <c r="U140" i="1"/>
  <c r="AS158" i="1"/>
  <c r="O211" i="1"/>
  <c r="W211" i="1"/>
  <c r="AE211" i="1"/>
  <c r="DM211" i="1"/>
  <c r="W216" i="1"/>
  <c r="DM216" i="1"/>
  <c r="BO231" i="1"/>
  <c r="BZ243" i="1"/>
  <c r="CI243" i="1"/>
  <c r="S258" i="1"/>
  <c r="DN276" i="1"/>
  <c r="DK278" i="1"/>
  <c r="DO280" i="1"/>
  <c r="Q278" i="1"/>
  <c r="Y278" i="1"/>
  <c r="AO278" i="1"/>
  <c r="BQ278" i="1"/>
  <c r="CG278" i="1"/>
  <c r="CW278" i="1"/>
  <c r="DN292" i="1"/>
  <c r="AC314" i="1"/>
  <c r="BW314" i="1"/>
  <c r="DC314" i="1"/>
  <c r="DK314" i="1"/>
  <c r="DO324" i="1"/>
  <c r="DO325" i="1"/>
  <c r="DG333" i="1"/>
  <c r="CO358" i="1"/>
  <c r="AY358" i="1"/>
  <c r="DC358" i="1"/>
  <c r="S132" i="1"/>
  <c r="AA132" i="1"/>
  <c r="DK132" i="1"/>
  <c r="AU132" i="1"/>
  <c r="CQ132" i="1"/>
  <c r="DG132" i="1"/>
  <c r="DM132" i="1"/>
  <c r="AI140" i="1"/>
  <c r="S144" i="1"/>
  <c r="AA144" i="1"/>
  <c r="AI144" i="1"/>
  <c r="AQ144" i="1"/>
  <c r="AY144" i="1"/>
  <c r="BG144" i="1"/>
  <c r="BO144" i="1"/>
  <c r="BW144" i="1"/>
  <c r="CE144" i="1"/>
  <c r="CM144" i="1"/>
  <c r="CU144" i="1"/>
  <c r="DC144" i="1"/>
  <c r="DK144" i="1"/>
  <c r="DO146" i="1"/>
  <c r="O144" i="1"/>
  <c r="W144" i="1"/>
  <c r="AE144" i="1"/>
  <c r="AM144" i="1"/>
  <c r="DN144" i="1"/>
  <c r="BA144" i="1"/>
  <c r="BQ144" i="1"/>
  <c r="DM144" i="1"/>
  <c r="DO150" i="1"/>
  <c r="Q202" i="1"/>
  <c r="O216" i="1"/>
  <c r="AE216" i="1"/>
  <c r="AU216" i="1"/>
  <c r="BC216" i="1"/>
  <c r="BK216" i="1"/>
  <c r="BS216" i="1"/>
  <c r="CA216" i="1"/>
  <c r="CI216" i="1"/>
  <c r="CQ216" i="1"/>
  <c r="CY216" i="1"/>
  <c r="DG216" i="1"/>
  <c r="BO216" i="1"/>
  <c r="CU216" i="1"/>
  <c r="AK228" i="1"/>
  <c r="BK264" i="1"/>
  <c r="DO352" i="1"/>
  <c r="AM348" i="1"/>
  <c r="DO359" i="1"/>
  <c r="W358" i="1"/>
  <c r="AE358" i="1"/>
  <c r="AM358" i="1"/>
  <c r="BK358" i="1"/>
  <c r="BS358" i="1"/>
  <c r="CA358" i="1"/>
  <c r="CI358" i="1"/>
  <c r="CQ358" i="1"/>
  <c r="CY358" i="1"/>
  <c r="DG358" i="1"/>
  <c r="U358" i="1"/>
  <c r="AC358" i="1"/>
  <c r="AK358" i="1"/>
  <c r="BI358" i="1"/>
  <c r="BQ358" i="1"/>
  <c r="CG358" i="1"/>
  <c r="CW358" i="1"/>
  <c r="DM358" i="1"/>
  <c r="AQ358" i="1"/>
  <c r="BG358" i="1"/>
  <c r="CE358" i="1"/>
  <c r="CM358" i="1"/>
  <c r="CU358" i="1"/>
  <c r="AW358" i="1"/>
  <c r="AY216" i="1"/>
  <c r="U228" i="1"/>
  <c r="AO264" i="1"/>
  <c r="AI348" i="1"/>
  <c r="BQ119" i="1"/>
  <c r="BY119" i="1"/>
  <c r="CG119" i="1"/>
  <c r="CO119" i="1"/>
  <c r="CW119" i="1"/>
  <c r="DE119" i="1"/>
  <c r="DK119" i="1"/>
  <c r="AO243" i="1"/>
  <c r="BC243" i="1"/>
  <c r="CA243" i="1"/>
  <c r="CQ243" i="1"/>
  <c r="DG243" i="1"/>
  <c r="O258" i="1"/>
  <c r="AE258" i="1"/>
  <c r="AM258" i="1"/>
  <c r="AU258" i="1"/>
  <c r="CA258" i="1"/>
  <c r="DG258" i="1"/>
  <c r="CE264" i="1"/>
  <c r="AM278" i="1"/>
  <c r="BI278" i="1"/>
  <c r="W278" i="1"/>
  <c r="AM294" i="1"/>
  <c r="BC294" i="1"/>
  <c r="CQ294" i="1"/>
  <c r="BY294" i="1"/>
  <c r="CW294" i="1"/>
  <c r="CQ333" i="1"/>
  <c r="BA12" i="1"/>
  <c r="Z391" i="1"/>
  <c r="BH391" i="1"/>
  <c r="BL391" i="1"/>
  <c r="CV391" i="1"/>
  <c r="W12" i="1"/>
  <c r="AE12" i="1"/>
  <c r="CA12" i="1"/>
  <c r="AL391" i="1"/>
  <c r="CR391" i="1"/>
  <c r="CA11" i="1"/>
  <c r="CA10" i="1" s="1"/>
  <c r="DN11" i="1"/>
  <c r="DN10" i="1" s="1"/>
  <c r="AV12" i="1"/>
  <c r="AV391" i="1" s="1"/>
  <c r="BE12" i="1"/>
  <c r="BU12" i="1"/>
  <c r="AA26" i="1"/>
  <c r="AI26" i="1"/>
  <c r="AQ26" i="1"/>
  <c r="BG26" i="1"/>
  <c r="BW26" i="1"/>
  <c r="DC26" i="1"/>
  <c r="DK26" i="1"/>
  <c r="Y36" i="1"/>
  <c r="AG36" i="1"/>
  <c r="AO36" i="1"/>
  <c r="AU37" i="1"/>
  <c r="AU36" i="1" s="1"/>
  <c r="BC36" i="1"/>
  <c r="BK36" i="1"/>
  <c r="BS36" i="1"/>
  <c r="CA36" i="1"/>
  <c r="CI36" i="1"/>
  <c r="CQ36" i="1"/>
  <c r="CY36" i="1"/>
  <c r="DG36" i="1"/>
  <c r="DN37" i="1"/>
  <c r="DN36" i="1" s="1"/>
  <c r="U36" i="1"/>
  <c r="AC36" i="1"/>
  <c r="AK36" i="1"/>
  <c r="AS36" i="1"/>
  <c r="S36" i="1"/>
  <c r="AI36" i="1"/>
  <c r="DO40" i="1"/>
  <c r="DO41" i="1"/>
  <c r="W48" i="1"/>
  <c r="AM48" i="1"/>
  <c r="BC48" i="1"/>
  <c r="BS48" i="1"/>
  <c r="CI48" i="1"/>
  <c r="CY48" i="1"/>
  <c r="DM48" i="1"/>
  <c r="AA48" i="1"/>
  <c r="BI52" i="1"/>
  <c r="S12" i="1"/>
  <c r="AA12" i="1"/>
  <c r="AI12" i="1"/>
  <c r="DK12" i="1"/>
  <c r="AW12" i="1"/>
  <c r="CK12" i="1"/>
  <c r="DA12" i="1"/>
  <c r="DO16" i="1"/>
  <c r="DO17" i="1"/>
  <c r="U29" i="1"/>
  <c r="AK29" i="1"/>
  <c r="BI29" i="1"/>
  <c r="BQ29" i="1"/>
  <c r="AY29" i="1"/>
  <c r="DC29" i="1"/>
  <c r="DK29" i="1"/>
  <c r="Q48" i="1"/>
  <c r="Y48" i="1"/>
  <c r="AG48" i="1"/>
  <c r="AO48" i="1"/>
  <c r="AW48" i="1"/>
  <c r="BE48" i="1"/>
  <c r="BM48" i="1"/>
  <c r="BU48" i="1"/>
  <c r="CC48" i="1"/>
  <c r="CK48" i="1"/>
  <c r="CS48" i="1"/>
  <c r="DA48" i="1"/>
  <c r="DI48" i="1"/>
  <c r="AU48" i="1"/>
  <c r="BK48" i="1"/>
  <c r="CA48" i="1"/>
  <c r="CQ48" i="1"/>
  <c r="DG48" i="1"/>
  <c r="Q52" i="1"/>
  <c r="S63" i="1"/>
  <c r="AA63" i="1"/>
  <c r="AI63" i="1"/>
  <c r="AQ63" i="1"/>
  <c r="AY63" i="1"/>
  <c r="AS12" i="1"/>
  <c r="BQ12" i="1"/>
  <c r="O12" i="1"/>
  <c r="AM12" i="1"/>
  <c r="AE26" i="1"/>
  <c r="DN28" i="1"/>
  <c r="DN26" i="1" s="1"/>
  <c r="BC26" i="1"/>
  <c r="AQ29" i="1"/>
  <c r="BW29" i="1"/>
  <c r="W36" i="1"/>
  <c r="AM36" i="1"/>
  <c r="BA36" i="1"/>
  <c r="BQ36" i="1"/>
  <c r="CG36" i="1"/>
  <c r="CW36" i="1"/>
  <c r="DM36" i="1"/>
  <c r="AA36" i="1"/>
  <c r="BE36" i="1"/>
  <c r="BU36" i="1"/>
  <c r="CK36" i="1"/>
  <c r="DA36" i="1"/>
  <c r="DN52" i="1"/>
  <c r="AC52" i="1"/>
  <c r="BA52" i="1"/>
  <c r="BQ52" i="1"/>
  <c r="CG52" i="1"/>
  <c r="CW52" i="1"/>
  <c r="AE76" i="1"/>
  <c r="BK76" i="1"/>
  <c r="CQ76" i="1"/>
  <c r="AE90" i="1"/>
  <c r="BQ90" i="1"/>
  <c r="CW90" i="1"/>
  <c r="DM90" i="1"/>
  <c r="AY90" i="1"/>
  <c r="CE90" i="1"/>
  <c r="AU94" i="1"/>
  <c r="DN94" i="1"/>
  <c r="U98" i="1"/>
  <c r="AC98" i="1"/>
  <c r="AK98" i="1"/>
  <c r="AS98" i="1"/>
  <c r="BA98" i="1"/>
  <c r="BI98" i="1"/>
  <c r="BQ98" i="1"/>
  <c r="BY98" i="1"/>
  <c r="CG98" i="1"/>
  <c r="CO98" i="1"/>
  <c r="CW98" i="1"/>
  <c r="DE98" i="1"/>
  <c r="DM98" i="1"/>
  <c r="AQ98" i="1"/>
  <c r="BG98" i="1"/>
  <c r="BW98" i="1"/>
  <c r="CM98" i="1"/>
  <c r="DC98" i="1"/>
  <c r="DK98" i="1"/>
  <c r="BE98" i="1"/>
  <c r="BU98" i="1"/>
  <c r="CK98" i="1"/>
  <c r="DA98" i="1"/>
  <c r="W102" i="1"/>
  <c r="AM102" i="1"/>
  <c r="BC102" i="1"/>
  <c r="BK102" i="1"/>
  <c r="CI102" i="1"/>
  <c r="CQ102" i="1"/>
  <c r="Q117" i="1"/>
  <c r="AU90" i="1"/>
  <c r="AU119" i="1"/>
  <c r="BC119" i="1"/>
  <c r="BK119" i="1"/>
  <c r="BS119" i="1"/>
  <c r="CA119" i="1"/>
  <c r="CI119" i="1"/>
  <c r="CQ119" i="1"/>
  <c r="CY119" i="1"/>
  <c r="DG119" i="1"/>
  <c r="O71" i="1"/>
  <c r="W71" i="1"/>
  <c r="AE71" i="1"/>
  <c r="AM71" i="1"/>
  <c r="AU71" i="1"/>
  <c r="BK71" i="1"/>
  <c r="BS71" i="1"/>
  <c r="CA71" i="1"/>
  <c r="CI71" i="1"/>
  <c r="CY71" i="1"/>
  <c r="DG71" i="1"/>
  <c r="DN71" i="1"/>
  <c r="U71" i="1"/>
  <c r="AC71" i="1"/>
  <c r="AK71" i="1"/>
  <c r="DM71" i="1"/>
  <c r="S71" i="1"/>
  <c r="AA71" i="1"/>
  <c r="BG71" i="1"/>
  <c r="BW71" i="1"/>
  <c r="CM71" i="1"/>
  <c r="DK71" i="1"/>
  <c r="DO75" i="1"/>
  <c r="BE90" i="1"/>
  <c r="BM90" i="1"/>
  <c r="CK90" i="1"/>
  <c r="CS90" i="1"/>
  <c r="AM90" i="1"/>
  <c r="BN102" i="1"/>
  <c r="AA102" i="1"/>
  <c r="AW102" i="1"/>
  <c r="CC102" i="1"/>
  <c r="DI102" i="1"/>
  <c r="BO111" i="1"/>
  <c r="DN118" i="1"/>
  <c r="S119" i="1"/>
  <c r="AA119" i="1"/>
  <c r="AI119" i="1"/>
  <c r="AQ119" i="1"/>
  <c r="AY119" i="1"/>
  <c r="BG119" i="1"/>
  <c r="BO119" i="1"/>
  <c r="BW119" i="1"/>
  <c r="CE119" i="1"/>
  <c r="CM119" i="1"/>
  <c r="CU119" i="1"/>
  <c r="DC119" i="1"/>
  <c r="DO121" i="1"/>
  <c r="AW119" i="1"/>
  <c r="BE119" i="1"/>
  <c r="BM119" i="1"/>
  <c r="BU119" i="1"/>
  <c r="CC119" i="1"/>
  <c r="CK119" i="1"/>
  <c r="CS119" i="1"/>
  <c r="DA119" i="1"/>
  <c r="DI119" i="1"/>
  <c r="AQ132" i="1"/>
  <c r="AY132" i="1"/>
  <c r="BG132" i="1"/>
  <c r="BO132" i="1"/>
  <c r="BW132" i="1"/>
  <c r="CE132" i="1"/>
  <c r="CM132" i="1"/>
  <c r="CU132" i="1"/>
  <c r="DC132" i="1"/>
  <c r="DO135" i="1"/>
  <c r="DO136" i="1"/>
  <c r="AE132" i="1"/>
  <c r="DO139" i="1"/>
  <c r="U63" i="1"/>
  <c r="AK63" i="1"/>
  <c r="AS63" i="1"/>
  <c r="BA63" i="1"/>
  <c r="BI63" i="1"/>
  <c r="BQ63" i="1"/>
  <c r="BY63" i="1"/>
  <c r="CG63" i="1"/>
  <c r="CO63" i="1"/>
  <c r="CW63" i="1"/>
  <c r="DE63" i="1"/>
  <c r="DM63" i="1"/>
  <c r="DK63" i="1"/>
  <c r="DO66" i="1"/>
  <c r="Y63" i="1"/>
  <c r="AO63" i="1"/>
  <c r="AW63" i="1"/>
  <c r="BE63" i="1"/>
  <c r="CC63" i="1"/>
  <c r="CK63" i="1"/>
  <c r="DI63" i="1"/>
  <c r="DO70" i="1"/>
  <c r="AS76" i="1"/>
  <c r="BA76" i="1"/>
  <c r="BI76" i="1"/>
  <c r="BQ76" i="1"/>
  <c r="BY76" i="1"/>
  <c r="CG76" i="1"/>
  <c r="CO76" i="1"/>
  <c r="CW76" i="1"/>
  <c r="DE76" i="1"/>
  <c r="AI76" i="1"/>
  <c r="AQ76" i="1"/>
  <c r="AY76" i="1"/>
  <c r="BO76" i="1"/>
  <c r="BW76" i="1"/>
  <c r="CE76" i="1"/>
  <c r="CU76" i="1"/>
  <c r="DC76" i="1"/>
  <c r="DO79" i="1"/>
  <c r="O76" i="1"/>
  <c r="AU76" i="1"/>
  <c r="DG76" i="1"/>
  <c r="DO83" i="1"/>
  <c r="CA87" i="1"/>
  <c r="CA76" i="1" s="1"/>
  <c r="BO98" i="1"/>
  <c r="CU98" i="1"/>
  <c r="Q98" i="1"/>
  <c r="AG98" i="1"/>
  <c r="AW98" i="1"/>
  <c r="CC98" i="1"/>
  <c r="DI98" i="1"/>
  <c r="BA102" i="1"/>
  <c r="BQ102" i="1"/>
  <c r="BY102" i="1"/>
  <c r="CG102" i="1"/>
  <c r="CW102" i="1"/>
  <c r="DE102" i="1"/>
  <c r="DO105" i="1"/>
  <c r="BE102" i="1"/>
  <c r="BU102" i="1"/>
  <c r="CK102" i="1"/>
  <c r="DA102" i="1"/>
  <c r="DO106" i="1"/>
  <c r="AE102" i="1"/>
  <c r="BS102" i="1"/>
  <c r="CY102" i="1"/>
  <c r="DO110" i="1"/>
  <c r="W132" i="1"/>
  <c r="AM132" i="1"/>
  <c r="BC132" i="1"/>
  <c r="BS132" i="1"/>
  <c r="CI132" i="1"/>
  <c r="CY132" i="1"/>
  <c r="AA191" i="1"/>
  <c r="BO195" i="1"/>
  <c r="U216" i="1"/>
  <c r="AC216" i="1"/>
  <c r="AK216" i="1"/>
  <c r="AS216" i="1"/>
  <c r="BA216" i="1"/>
  <c r="BI216" i="1"/>
  <c r="BQ216" i="1"/>
  <c r="BY216" i="1"/>
  <c r="CG216" i="1"/>
  <c r="CO216" i="1"/>
  <c r="CW216" i="1"/>
  <c r="DE216" i="1"/>
  <c r="AA216" i="1"/>
  <c r="AQ216" i="1"/>
  <c r="BG216" i="1"/>
  <c r="BW216" i="1"/>
  <c r="CM216" i="1"/>
  <c r="DC216" i="1"/>
  <c r="DK216" i="1"/>
  <c r="DN220" i="1"/>
  <c r="BA223" i="1"/>
  <c r="BQ223" i="1"/>
  <c r="CG223" i="1"/>
  <c r="CW223" i="1"/>
  <c r="DN253" i="1"/>
  <c r="DM258" i="1"/>
  <c r="AA258" i="1"/>
  <c r="AY258" i="1"/>
  <c r="BO258" i="1"/>
  <c r="CE258" i="1"/>
  <c r="CU258" i="1"/>
  <c r="O278" i="1"/>
  <c r="AE278" i="1"/>
  <c r="BS278" i="1"/>
  <c r="CA278" i="1"/>
  <c r="DN283" i="1"/>
  <c r="DN286" i="1"/>
  <c r="O294" i="1"/>
  <c r="AE294" i="1"/>
  <c r="BK294" i="1"/>
  <c r="CA294" i="1"/>
  <c r="DG294" i="1"/>
  <c r="BS294" i="1"/>
  <c r="CY294" i="1"/>
  <c r="DO298" i="1"/>
  <c r="DO301" i="1"/>
  <c r="AO314" i="1"/>
  <c r="AK333" i="1"/>
  <c r="AQ333" i="1"/>
  <c r="AY333" i="1"/>
  <c r="DK333" i="1"/>
  <c r="BO336" i="1"/>
  <c r="DN336" i="1"/>
  <c r="Q144" i="1"/>
  <c r="Y144" i="1"/>
  <c r="AG144" i="1"/>
  <c r="AO144" i="1"/>
  <c r="DO194" i="1"/>
  <c r="O191" i="1"/>
  <c r="AE191" i="1"/>
  <c r="DO197" i="1"/>
  <c r="DO199" i="1"/>
  <c r="DO200" i="1"/>
  <c r="Y202" i="1"/>
  <c r="AG202" i="1"/>
  <c r="AO202" i="1"/>
  <c r="U202" i="1"/>
  <c r="AK202" i="1"/>
  <c r="DK202" i="1"/>
  <c r="DO210" i="1"/>
  <c r="AA211" i="1"/>
  <c r="AQ211" i="1"/>
  <c r="BG211" i="1"/>
  <c r="BO211" i="1"/>
  <c r="BW211" i="1"/>
  <c r="CE211" i="1"/>
  <c r="CM211" i="1"/>
  <c r="CU211" i="1"/>
  <c r="DC211" i="1"/>
  <c r="DO214" i="1"/>
  <c r="DO215" i="1"/>
  <c r="U223" i="1"/>
  <c r="AC223" i="1"/>
  <c r="BI223" i="1"/>
  <c r="Y228" i="1"/>
  <c r="AG228" i="1"/>
  <c r="AO228" i="1"/>
  <c r="S243" i="1"/>
  <c r="AA243" i="1"/>
  <c r="AI243" i="1"/>
  <c r="AQ243" i="1"/>
  <c r="AY243" i="1"/>
  <c r="BG243" i="1"/>
  <c r="BW243" i="1"/>
  <c r="CE243" i="1"/>
  <c r="CM243" i="1"/>
  <c r="CU243" i="1"/>
  <c r="DC243" i="1"/>
  <c r="DO245" i="1"/>
  <c r="Y243" i="1"/>
  <c r="DO246" i="1"/>
  <c r="DO251" i="1"/>
  <c r="DO252" i="1"/>
  <c r="CU264" i="1"/>
  <c r="Y264" i="1"/>
  <c r="DN269" i="1"/>
  <c r="AR278" i="1"/>
  <c r="CC278" i="1"/>
  <c r="CS278" i="1"/>
  <c r="DI278" i="1"/>
  <c r="Y314" i="1"/>
  <c r="BO350" i="1"/>
  <c r="BN348" i="1"/>
  <c r="U144" i="1"/>
  <c r="AC144" i="1"/>
  <c r="AK144" i="1"/>
  <c r="CG144" i="1"/>
  <c r="CW144" i="1"/>
  <c r="AU211" i="1"/>
  <c r="BC211" i="1"/>
  <c r="BK211" i="1"/>
  <c r="BS211" i="1"/>
  <c r="CA211" i="1"/>
  <c r="CI211" i="1"/>
  <c r="CQ211" i="1"/>
  <c r="CY211" i="1"/>
  <c r="DG211" i="1"/>
  <c r="S216" i="1"/>
  <c r="AI216" i="1"/>
  <c r="AC228" i="1"/>
  <c r="AS228" i="1"/>
  <c r="BA228" i="1"/>
  <c r="BI228" i="1"/>
  <c r="BQ228" i="1"/>
  <c r="BY228" i="1"/>
  <c r="CG228" i="1"/>
  <c r="CO228" i="1"/>
  <c r="CW228" i="1"/>
  <c r="DE228" i="1"/>
  <c r="DM228" i="1"/>
  <c r="DK228" i="1"/>
  <c r="DO232" i="1"/>
  <c r="AU228" i="1"/>
  <c r="BC228" i="1"/>
  <c r="BK228" i="1"/>
  <c r="DO235" i="1"/>
  <c r="AJ243" i="1"/>
  <c r="AJ391" i="1" s="1"/>
  <c r="W243" i="1"/>
  <c r="AE243" i="1"/>
  <c r="AM243" i="1"/>
  <c r="AQ258" i="1"/>
  <c r="BG258" i="1"/>
  <c r="BW258" i="1"/>
  <c r="CM258" i="1"/>
  <c r="DC258" i="1"/>
  <c r="P264" i="1"/>
  <c r="DO265" i="1"/>
  <c r="W264" i="1"/>
  <c r="AE264" i="1"/>
  <c r="AM264" i="1"/>
  <c r="AU264" i="1"/>
  <c r="BC264" i="1"/>
  <c r="U264" i="1"/>
  <c r="DO271" i="1"/>
  <c r="AG264" i="1"/>
  <c r="DO272" i="1"/>
  <c r="BO274" i="1"/>
  <c r="BA278" i="1"/>
  <c r="BY278" i="1"/>
  <c r="CO278" i="1"/>
  <c r="DE278" i="1"/>
  <c r="AW278" i="1"/>
  <c r="BM278" i="1"/>
  <c r="DO293" i="1"/>
  <c r="W294" i="1"/>
  <c r="DE294" i="1"/>
  <c r="DM294" i="1"/>
  <c r="BK314" i="1"/>
  <c r="BS314" i="1"/>
  <c r="CI314" i="1"/>
  <c r="CY314" i="1"/>
  <c r="BO327" i="1"/>
  <c r="DN327" i="1"/>
  <c r="S314" i="1"/>
  <c r="AA314" i="1"/>
  <c r="AI314" i="1"/>
  <c r="AQ314" i="1"/>
  <c r="AY314" i="1"/>
  <c r="CE314" i="1"/>
  <c r="CU314" i="1"/>
  <c r="DN321" i="1"/>
  <c r="AG333" i="1"/>
  <c r="CW348" i="1"/>
  <c r="DE348" i="1"/>
  <c r="DM348" i="1"/>
  <c r="Y358" i="1"/>
  <c r="AO358" i="1"/>
  <c r="DO309" i="1"/>
  <c r="DO310" i="1"/>
  <c r="S370" i="1"/>
  <c r="AA370" i="1"/>
  <c r="AI370" i="1"/>
  <c r="DK370" i="1"/>
  <c r="CO348" i="1"/>
  <c r="AA348" i="1"/>
  <c r="DO356" i="1"/>
  <c r="BA358" i="1"/>
  <c r="BY358" i="1"/>
  <c r="DE358" i="1"/>
  <c r="CG294" i="1"/>
  <c r="CO294" i="1"/>
  <c r="AT314" i="1"/>
  <c r="Q314" i="1"/>
  <c r="AG314" i="1"/>
  <c r="BC314" i="1"/>
  <c r="CA314" i="1"/>
  <c r="CQ314" i="1"/>
  <c r="DG314" i="1"/>
  <c r="U314" i="1"/>
  <c r="AK314" i="1"/>
  <c r="DO334" i="1"/>
  <c r="W333" i="1"/>
  <c r="AE333" i="1"/>
  <c r="AM333" i="1"/>
  <c r="BS333" i="1"/>
  <c r="CI333" i="1"/>
  <c r="CY333" i="1"/>
  <c r="AC333" i="1"/>
  <c r="S333" i="1"/>
  <c r="AA333" i="1"/>
  <c r="AI333" i="1"/>
  <c r="BG333" i="1"/>
  <c r="BW333" i="1"/>
  <c r="CE333" i="1"/>
  <c r="CM333" i="1"/>
  <c r="CU333" i="1"/>
  <c r="DC333" i="1"/>
  <c r="DO339" i="1"/>
  <c r="DO340" i="1"/>
  <c r="U342" i="1"/>
  <c r="AC342" i="1"/>
  <c r="AK342" i="1"/>
  <c r="AS342" i="1"/>
  <c r="BA342" i="1"/>
  <c r="BI342" i="1"/>
  <c r="BQ342" i="1"/>
  <c r="BY342" i="1"/>
  <c r="CG342" i="1"/>
  <c r="CO342" i="1"/>
  <c r="CW342" i="1"/>
  <c r="DE342" i="1"/>
  <c r="DM342" i="1"/>
  <c r="AA342" i="1"/>
  <c r="AI342" i="1"/>
  <c r="AY342" i="1"/>
  <c r="BO342" i="1"/>
  <c r="CE342" i="1"/>
  <c r="DK342" i="1"/>
  <c r="Q342" i="1"/>
  <c r="Y342" i="1"/>
  <c r="AO342" i="1"/>
  <c r="AU342" i="1"/>
  <c r="BK342" i="1"/>
  <c r="CA342" i="1"/>
  <c r="CQ342" i="1"/>
  <c r="DG342" i="1"/>
  <c r="O348" i="1"/>
  <c r="W348" i="1"/>
  <c r="AE348" i="1"/>
  <c r="U348" i="1"/>
  <c r="AC348" i="1"/>
  <c r="AS348" i="1"/>
  <c r="BI348" i="1"/>
  <c r="S348" i="1"/>
  <c r="BE358" i="1"/>
  <c r="BM358" i="1"/>
  <c r="BU358" i="1"/>
  <c r="CC358" i="1"/>
  <c r="CK358" i="1"/>
  <c r="CS358" i="1"/>
  <c r="DA358" i="1"/>
  <c r="DI358" i="1"/>
  <c r="CI12" i="1"/>
  <c r="DN13" i="1"/>
  <c r="R391" i="1"/>
  <c r="BZ12" i="1"/>
  <c r="BZ391" i="1" s="1"/>
  <c r="AY12" i="1"/>
  <c r="BW12" i="1"/>
  <c r="DO14" i="1"/>
  <c r="BC12" i="1"/>
  <c r="N391" i="1"/>
  <c r="AF391" i="1"/>
  <c r="BP391" i="1"/>
  <c r="BT391" i="1"/>
  <c r="DO11" i="1"/>
  <c r="DO10" i="1" s="1"/>
  <c r="CE12" i="1"/>
  <c r="CM12" i="1"/>
  <c r="CU12" i="1"/>
  <c r="DC12" i="1"/>
  <c r="DO24" i="1"/>
  <c r="CG29" i="1"/>
  <c r="CO29" i="1"/>
  <c r="CW29" i="1"/>
  <c r="DE29" i="1"/>
  <c r="DM29" i="1"/>
  <c r="CE29" i="1"/>
  <c r="CU29" i="1"/>
  <c r="DN35" i="1"/>
  <c r="DO38" i="1"/>
  <c r="DO39" i="1"/>
  <c r="DO43" i="1"/>
  <c r="O42" i="1"/>
  <c r="W42" i="1"/>
  <c r="AE42" i="1"/>
  <c r="AM42" i="1"/>
  <c r="AU42" i="1"/>
  <c r="BC42" i="1"/>
  <c r="BK42" i="1"/>
  <c r="BS42" i="1"/>
  <c r="DN42" i="1"/>
  <c r="AS48" i="1"/>
  <c r="BA48" i="1"/>
  <c r="BI48" i="1"/>
  <c r="BQ48" i="1"/>
  <c r="BY48" i="1"/>
  <c r="CG48" i="1"/>
  <c r="CO48" i="1"/>
  <c r="CW48" i="1"/>
  <c r="DE48" i="1"/>
  <c r="DK48" i="1"/>
  <c r="DM52" i="1"/>
  <c r="DO55" i="1"/>
  <c r="DO56" i="1"/>
  <c r="DO59" i="1"/>
  <c r="DO60" i="1"/>
  <c r="DO64" i="1"/>
  <c r="O63" i="1"/>
  <c r="W63" i="1"/>
  <c r="AE63" i="1"/>
  <c r="AM63" i="1"/>
  <c r="AU63" i="1"/>
  <c r="BC63" i="1"/>
  <c r="BK63" i="1"/>
  <c r="BS63" i="1"/>
  <c r="CA63" i="1"/>
  <c r="CI63" i="1"/>
  <c r="CQ63" i="1"/>
  <c r="CY63" i="1"/>
  <c r="DG63" i="1"/>
  <c r="DO68" i="1"/>
  <c r="AS71" i="1"/>
  <c r="BA71" i="1"/>
  <c r="BI71" i="1"/>
  <c r="BQ71" i="1"/>
  <c r="BY71" i="1"/>
  <c r="CG71" i="1"/>
  <c r="CO71" i="1"/>
  <c r="CW71" i="1"/>
  <c r="DE71" i="1"/>
  <c r="AY71" i="1"/>
  <c r="BO71" i="1"/>
  <c r="CE71" i="1"/>
  <c r="CU71" i="1"/>
  <c r="DO74" i="1"/>
  <c r="AA76" i="1"/>
  <c r="DK76" i="1"/>
  <c r="DO20" i="1"/>
  <c r="DO21" i="1"/>
  <c r="DO27" i="1"/>
  <c r="W26" i="1"/>
  <c r="AM26" i="1"/>
  <c r="BS26" i="1"/>
  <c r="CA26" i="1"/>
  <c r="CI26" i="1"/>
  <c r="CQ26" i="1"/>
  <c r="CY26" i="1"/>
  <c r="DG26" i="1"/>
  <c r="W29" i="1"/>
  <c r="AE29" i="1"/>
  <c r="AM29" i="1"/>
  <c r="AU29" i="1"/>
  <c r="BC29" i="1"/>
  <c r="BK29" i="1"/>
  <c r="BS29" i="1"/>
  <c r="CA29" i="1"/>
  <c r="CI29" i="1"/>
  <c r="CQ29" i="1"/>
  <c r="CY29" i="1"/>
  <c r="DG29" i="1"/>
  <c r="DN29" i="1"/>
  <c r="DO33" i="1"/>
  <c r="DO34" i="1"/>
  <c r="AY36" i="1"/>
  <c r="BG36" i="1"/>
  <c r="BO36" i="1"/>
  <c r="BW36" i="1"/>
  <c r="CE36" i="1"/>
  <c r="CM36" i="1"/>
  <c r="CU36" i="1"/>
  <c r="DC36" i="1"/>
  <c r="DK36" i="1"/>
  <c r="S42" i="1"/>
  <c r="AA42" i="1"/>
  <c r="AI42" i="1"/>
  <c r="AQ42" i="1"/>
  <c r="AY42" i="1"/>
  <c r="BG42" i="1"/>
  <c r="BW42" i="1"/>
  <c r="CA42" i="1"/>
  <c r="CI42" i="1"/>
  <c r="CQ42" i="1"/>
  <c r="CY42" i="1"/>
  <c r="DG42" i="1"/>
  <c r="DO47" i="1"/>
  <c r="DO46" i="1" s="1"/>
  <c r="DO49" i="1"/>
  <c r="DN48" i="1"/>
  <c r="DN3" i="1" s="1"/>
  <c r="U48" i="1"/>
  <c r="AC48" i="1"/>
  <c r="AK48" i="1"/>
  <c r="BG63" i="1"/>
  <c r="CN391" i="1"/>
  <c r="CQ12" i="1"/>
  <c r="CY12" i="1"/>
  <c r="DG12" i="1"/>
  <c r="DO35" i="1"/>
  <c r="DO72" i="1"/>
  <c r="Y71" i="1"/>
  <c r="AG71" i="1"/>
  <c r="AO71" i="1"/>
  <c r="AW71" i="1"/>
  <c r="BE71" i="1"/>
  <c r="BM71" i="1"/>
  <c r="BU71" i="1"/>
  <c r="CC71" i="1"/>
  <c r="CK71" i="1"/>
  <c r="CS71" i="1"/>
  <c r="DA71" i="1"/>
  <c r="DI71" i="1"/>
  <c r="W76" i="1"/>
  <c r="AM76" i="1"/>
  <c r="BC76" i="1"/>
  <c r="BS76" i="1"/>
  <c r="CI76" i="1"/>
  <c r="CY76" i="1"/>
  <c r="DN76" i="1"/>
  <c r="U76" i="1"/>
  <c r="AC76" i="1"/>
  <c r="AK76" i="1"/>
  <c r="DO80" i="1"/>
  <c r="V391" i="1"/>
  <c r="BX391" i="1"/>
  <c r="DO13" i="1"/>
  <c r="AQ12" i="1"/>
  <c r="BG12" i="1"/>
  <c r="BO12" i="1"/>
  <c r="AU12" i="1"/>
  <c r="BK12" i="1"/>
  <c r="BS12" i="1"/>
  <c r="DO18" i="1"/>
  <c r="DO19" i="1"/>
  <c r="DO22" i="1"/>
  <c r="DO23" i="1"/>
  <c r="O26" i="1"/>
  <c r="AW26" i="1"/>
  <c r="BE26" i="1"/>
  <c r="BM26" i="1"/>
  <c r="AT29" i="1"/>
  <c r="DO31" i="1"/>
  <c r="CC29" i="1"/>
  <c r="CK29" i="1"/>
  <c r="CS29" i="1"/>
  <c r="DA29" i="1"/>
  <c r="DI29" i="1"/>
  <c r="DO32" i="1"/>
  <c r="AQ36" i="1"/>
  <c r="DO50" i="1"/>
  <c r="DO51" i="1"/>
  <c r="S52" i="1"/>
  <c r="AA52" i="1"/>
  <c r="AI52" i="1"/>
  <c r="AQ52" i="1"/>
  <c r="AY52" i="1"/>
  <c r="BG52" i="1"/>
  <c r="BO52" i="1"/>
  <c r="BW52" i="1"/>
  <c r="CE52" i="1"/>
  <c r="CM52" i="1"/>
  <c r="CU52" i="1"/>
  <c r="DC52" i="1"/>
  <c r="DO62" i="1"/>
  <c r="DO67" i="1"/>
  <c r="BO63" i="1"/>
  <c r="BW63" i="1"/>
  <c r="CE63" i="1"/>
  <c r="CM63" i="1"/>
  <c r="CU63" i="1"/>
  <c r="DC63" i="1"/>
  <c r="DO65" i="1"/>
  <c r="DO69" i="1"/>
  <c r="DO73" i="1"/>
  <c r="DO77" i="1"/>
  <c r="Y76" i="1"/>
  <c r="AG76" i="1"/>
  <c r="AO76" i="1"/>
  <c r="AW76" i="1"/>
  <c r="BE76" i="1"/>
  <c r="BM76" i="1"/>
  <c r="BU76" i="1"/>
  <c r="CC76" i="1"/>
  <c r="CK76" i="1"/>
  <c r="CS76" i="1"/>
  <c r="DA76" i="1"/>
  <c r="DI76" i="1"/>
  <c r="DO81" i="1"/>
  <c r="DO85" i="1"/>
  <c r="DO89" i="1"/>
  <c r="DO92" i="1"/>
  <c r="BO94" i="1"/>
  <c r="BO90" i="1" s="1"/>
  <c r="DO96" i="1"/>
  <c r="Y102" i="1"/>
  <c r="AG102" i="1"/>
  <c r="AO102" i="1"/>
  <c r="DO104" i="1"/>
  <c r="DO108" i="1"/>
  <c r="DN102" i="1"/>
  <c r="DO113" i="1"/>
  <c r="BO114" i="1"/>
  <c r="BO102" i="1" s="1"/>
  <c r="Q116" i="1"/>
  <c r="DO116" i="1" s="1"/>
  <c r="AS118" i="1"/>
  <c r="DO118" i="1" s="1"/>
  <c r="DO120" i="1"/>
  <c r="W119" i="1"/>
  <c r="AE119" i="1"/>
  <c r="AM119" i="1"/>
  <c r="DO133" i="1"/>
  <c r="Y132" i="1"/>
  <c r="AG132" i="1"/>
  <c r="AO132" i="1"/>
  <c r="AW132" i="1"/>
  <c r="BE132" i="1"/>
  <c r="BM132" i="1"/>
  <c r="BU132" i="1"/>
  <c r="CC132" i="1"/>
  <c r="CK132" i="1"/>
  <c r="CS132" i="1"/>
  <c r="DA132" i="1"/>
  <c r="DI132" i="1"/>
  <c r="DO134" i="1"/>
  <c r="DO137" i="1"/>
  <c r="DO138" i="1"/>
  <c r="Q140" i="1"/>
  <c r="S140" i="1"/>
  <c r="AA140" i="1"/>
  <c r="AQ140" i="1"/>
  <c r="AY140" i="1"/>
  <c r="BG140" i="1"/>
  <c r="BO140" i="1"/>
  <c r="BW140" i="1"/>
  <c r="CE140" i="1"/>
  <c r="CM140" i="1"/>
  <c r="CU140" i="1"/>
  <c r="DC140" i="1"/>
  <c r="DN143" i="1"/>
  <c r="AS144" i="1"/>
  <c r="BI144" i="1"/>
  <c r="BY144" i="1"/>
  <c r="CO144" i="1"/>
  <c r="DE144" i="1"/>
  <c r="DO148" i="1"/>
  <c r="DO192" i="1"/>
  <c r="Y191" i="1"/>
  <c r="AG191" i="1"/>
  <c r="AO191" i="1"/>
  <c r="AW191" i="1"/>
  <c r="BE191" i="1"/>
  <c r="BM191" i="1"/>
  <c r="BU191" i="1"/>
  <c r="CC191" i="1"/>
  <c r="CK191" i="1"/>
  <c r="CS191" i="1"/>
  <c r="DA191" i="1"/>
  <c r="DI191" i="1"/>
  <c r="DO193" i="1"/>
  <c r="DO195" i="1"/>
  <c r="DO198" i="1"/>
  <c r="AS202" i="1"/>
  <c r="BA202" i="1"/>
  <c r="BI202" i="1"/>
  <c r="BQ202" i="1"/>
  <c r="BY202" i="1"/>
  <c r="CG202" i="1"/>
  <c r="CO202" i="1"/>
  <c r="CW202" i="1"/>
  <c r="DE202" i="1"/>
  <c r="DM202" i="1"/>
  <c r="AC202" i="1"/>
  <c r="DO78" i="1"/>
  <c r="DO82" i="1"/>
  <c r="DO86" i="1"/>
  <c r="DO87" i="1"/>
  <c r="DK90" i="1"/>
  <c r="DN90" i="1"/>
  <c r="DO97" i="1"/>
  <c r="S98" i="1"/>
  <c r="AA98" i="1"/>
  <c r="AI98" i="1"/>
  <c r="DO100" i="1"/>
  <c r="DO101" i="1"/>
  <c r="AQ102" i="1"/>
  <c r="AY102" i="1"/>
  <c r="BG102" i="1"/>
  <c r="BW102" i="1"/>
  <c r="CE102" i="1"/>
  <c r="CM102" i="1"/>
  <c r="CU102" i="1"/>
  <c r="DC102" i="1"/>
  <c r="DK102" i="1"/>
  <c r="DO109" i="1"/>
  <c r="DO117" i="1"/>
  <c r="DN122" i="1"/>
  <c r="DN119" i="1" s="1"/>
  <c r="DO123" i="1"/>
  <c r="DO126" i="1"/>
  <c r="DO127" i="1"/>
  <c r="DO130" i="1"/>
  <c r="DO131" i="1"/>
  <c r="AR140" i="1"/>
  <c r="O140" i="1"/>
  <c r="W140" i="1"/>
  <c r="AE140" i="1"/>
  <c r="AU140" i="1"/>
  <c r="BC140" i="1"/>
  <c r="BK140" i="1"/>
  <c r="BS140" i="1"/>
  <c r="CA140" i="1"/>
  <c r="CI140" i="1"/>
  <c r="CQ140" i="1"/>
  <c r="CY140" i="1"/>
  <c r="DG140" i="1"/>
  <c r="DN140" i="1"/>
  <c r="AC140" i="1"/>
  <c r="AK140" i="1"/>
  <c r="AS140" i="1"/>
  <c r="BA140" i="1"/>
  <c r="BI140" i="1"/>
  <c r="BQ140" i="1"/>
  <c r="BY140" i="1"/>
  <c r="CG140" i="1"/>
  <c r="CO140" i="1"/>
  <c r="CW140" i="1"/>
  <c r="DE140" i="1"/>
  <c r="DM140" i="1"/>
  <c r="DO143" i="1"/>
  <c r="DO145" i="1"/>
  <c r="AW144" i="1"/>
  <c r="BE144" i="1"/>
  <c r="BM144" i="1"/>
  <c r="BU144" i="1"/>
  <c r="CC144" i="1"/>
  <c r="CK144" i="1"/>
  <c r="CS144" i="1"/>
  <c r="DA144" i="1"/>
  <c r="DI144" i="1"/>
  <c r="DO149" i="1"/>
  <c r="DO153" i="1"/>
  <c r="DO154" i="1"/>
  <c r="DO157" i="1"/>
  <c r="DO158" i="1"/>
  <c r="DO161" i="1"/>
  <c r="DO162" i="1"/>
  <c r="DO165" i="1"/>
  <c r="DO166" i="1"/>
  <c r="DO169" i="1"/>
  <c r="DO170" i="1"/>
  <c r="DO173" i="1"/>
  <c r="DO174" i="1"/>
  <c r="DO177" i="1"/>
  <c r="DO178" i="1"/>
  <c r="DO181" i="1"/>
  <c r="DO182" i="1"/>
  <c r="DO185" i="1"/>
  <c r="DO186" i="1"/>
  <c r="DO189" i="1"/>
  <c r="DO190" i="1"/>
  <c r="DK191" i="1"/>
  <c r="BW191" i="1"/>
  <c r="CE191" i="1"/>
  <c r="CM191" i="1"/>
  <c r="CU191" i="1"/>
  <c r="DC191" i="1"/>
  <c r="S211" i="1"/>
  <c r="AI211" i="1"/>
  <c r="DO122" i="1"/>
  <c r="AQ191" i="1"/>
  <c r="AY191" i="1"/>
  <c r="BG191" i="1"/>
  <c r="DN209" i="1"/>
  <c r="CY209" i="1"/>
  <c r="DO209" i="1" s="1"/>
  <c r="CX202" i="1"/>
  <c r="DO84" i="1"/>
  <c r="DO88" i="1"/>
  <c r="DO91" i="1"/>
  <c r="AA90" i="1"/>
  <c r="AI90" i="1"/>
  <c r="AQ90" i="1"/>
  <c r="DO95" i="1"/>
  <c r="DO99" i="1"/>
  <c r="DO98" i="1" s="1"/>
  <c r="O102" i="1"/>
  <c r="DO103" i="1"/>
  <c r="U102" i="1"/>
  <c r="AC102" i="1"/>
  <c r="AK102" i="1"/>
  <c r="DO107" i="1"/>
  <c r="DO111" i="1"/>
  <c r="DO112" i="1"/>
  <c r="DM119" i="1"/>
  <c r="DO124" i="1"/>
  <c r="DO125" i="1"/>
  <c r="DO128" i="1"/>
  <c r="DO129" i="1"/>
  <c r="O132" i="1"/>
  <c r="DN132" i="1"/>
  <c r="U132" i="1"/>
  <c r="AC132" i="1"/>
  <c r="AK132" i="1"/>
  <c r="AS132" i="1"/>
  <c r="BA132" i="1"/>
  <c r="BI132" i="1"/>
  <c r="BQ132" i="1"/>
  <c r="BY132" i="1"/>
  <c r="CG132" i="1"/>
  <c r="CO132" i="1"/>
  <c r="CW132" i="1"/>
  <c r="DE132" i="1"/>
  <c r="DO147" i="1"/>
  <c r="DO151" i="1"/>
  <c r="DO156" i="1"/>
  <c r="DO159" i="1"/>
  <c r="DO160" i="1"/>
  <c r="DO163" i="1"/>
  <c r="DO164" i="1"/>
  <c r="DO167" i="1"/>
  <c r="DO168" i="1"/>
  <c r="DO171" i="1"/>
  <c r="DO172" i="1"/>
  <c r="DO175" i="1"/>
  <c r="DO176" i="1"/>
  <c r="DO179" i="1"/>
  <c r="DO180" i="1"/>
  <c r="DO183" i="1"/>
  <c r="DO184" i="1"/>
  <c r="DO187" i="1"/>
  <c r="DO188" i="1"/>
  <c r="U191" i="1"/>
  <c r="AC191" i="1"/>
  <c r="AK191" i="1"/>
  <c r="AS191" i="1"/>
  <c r="BA191" i="1"/>
  <c r="BI191" i="1"/>
  <c r="BQ191" i="1"/>
  <c r="BY191" i="1"/>
  <c r="CG191" i="1"/>
  <c r="CO191" i="1"/>
  <c r="CW191" i="1"/>
  <c r="DE191" i="1"/>
  <c r="DO196" i="1"/>
  <c r="AU191" i="1"/>
  <c r="BC191" i="1"/>
  <c r="BK191" i="1"/>
  <c r="BS191" i="1"/>
  <c r="CA191" i="1"/>
  <c r="CI191" i="1"/>
  <c r="CQ191" i="1"/>
  <c r="CY191" i="1"/>
  <c r="DG191" i="1"/>
  <c r="S202" i="1"/>
  <c r="AA202" i="1"/>
  <c r="AI202" i="1"/>
  <c r="AQ202" i="1"/>
  <c r="AY202" i="1"/>
  <c r="BG202" i="1"/>
  <c r="BO202" i="1"/>
  <c r="BW202" i="1"/>
  <c r="CE202" i="1"/>
  <c r="CM202" i="1"/>
  <c r="CU202" i="1"/>
  <c r="DC202" i="1"/>
  <c r="DO204" i="1"/>
  <c r="AW202" i="1"/>
  <c r="BE202" i="1"/>
  <c r="BM202" i="1"/>
  <c r="BU202" i="1"/>
  <c r="CC202" i="1"/>
  <c r="CK202" i="1"/>
  <c r="CS202" i="1"/>
  <c r="DA202" i="1"/>
  <c r="DI202" i="1"/>
  <c r="DO205" i="1"/>
  <c r="DO201" i="1"/>
  <c r="DO203" i="1"/>
  <c r="W202" i="1"/>
  <c r="AE202" i="1"/>
  <c r="AM202" i="1"/>
  <c r="DO206" i="1"/>
  <c r="DO208" i="1"/>
  <c r="AU202" i="1"/>
  <c r="BC202" i="1"/>
  <c r="BK202" i="1"/>
  <c r="BS202" i="1"/>
  <c r="CA202" i="1"/>
  <c r="CI202" i="1"/>
  <c r="CQ202" i="1"/>
  <c r="CY202" i="1"/>
  <c r="DG202" i="1"/>
  <c r="DN211" i="1"/>
  <c r="U211" i="1"/>
  <c r="AC211" i="1"/>
  <c r="AK211" i="1"/>
  <c r="AS211" i="1"/>
  <c r="BA211" i="1"/>
  <c r="BI211" i="1"/>
  <c r="BQ211" i="1"/>
  <c r="BY211" i="1"/>
  <c r="CG211" i="1"/>
  <c r="CO211" i="1"/>
  <c r="CW211" i="1"/>
  <c r="DE211" i="1"/>
  <c r="DO217" i="1"/>
  <c r="DO221" i="1"/>
  <c r="DO222" i="1"/>
  <c r="DO224" i="1"/>
  <c r="DO225" i="1"/>
  <c r="W223" i="1"/>
  <c r="AE223" i="1"/>
  <c r="AM223" i="1"/>
  <c r="BC223" i="1"/>
  <c r="BK223" i="1"/>
  <c r="DM223" i="1"/>
  <c r="DO229" i="1"/>
  <c r="W228" i="1"/>
  <c r="AE228" i="1"/>
  <c r="AM228" i="1"/>
  <c r="DO236" i="1"/>
  <c r="Q240" i="1"/>
  <c r="Q228" i="1" s="1"/>
  <c r="BA243" i="1"/>
  <c r="BI243" i="1"/>
  <c r="BQ243" i="1"/>
  <c r="BY243" i="1"/>
  <c r="CG243" i="1"/>
  <c r="CO243" i="1"/>
  <c r="CW243" i="1"/>
  <c r="DE243" i="1"/>
  <c r="DM243" i="1"/>
  <c r="DO256" i="1"/>
  <c r="U258" i="1"/>
  <c r="AC258" i="1"/>
  <c r="AK258" i="1"/>
  <c r="AS258" i="1"/>
  <c r="BA258" i="1"/>
  <c r="BI258" i="1"/>
  <c r="BQ258" i="1"/>
  <c r="BY258" i="1"/>
  <c r="CG258" i="1"/>
  <c r="CO258" i="1"/>
  <c r="CW258" i="1"/>
  <c r="DE258" i="1"/>
  <c r="DO269" i="1"/>
  <c r="BO270" i="1"/>
  <c r="DN270" i="1"/>
  <c r="DO274" i="1"/>
  <c r="BO275" i="1"/>
  <c r="DO212" i="1"/>
  <c r="Y211" i="1"/>
  <c r="AG211" i="1"/>
  <c r="AO211" i="1"/>
  <c r="AW211" i="1"/>
  <c r="BE211" i="1"/>
  <c r="BM211" i="1"/>
  <c r="BU211" i="1"/>
  <c r="CC211" i="1"/>
  <c r="CK211" i="1"/>
  <c r="CS211" i="1"/>
  <c r="DA211" i="1"/>
  <c r="DI211" i="1"/>
  <c r="DO213" i="1"/>
  <c r="Q216" i="1"/>
  <c r="Y216" i="1"/>
  <c r="AG216" i="1"/>
  <c r="AO216" i="1"/>
  <c r="AW216" i="1"/>
  <c r="BE216" i="1"/>
  <c r="BM216" i="1"/>
  <c r="BU216" i="1"/>
  <c r="CC216" i="1"/>
  <c r="CK216" i="1"/>
  <c r="CS216" i="1"/>
  <c r="DA216" i="1"/>
  <c r="DI216" i="1"/>
  <c r="S223" i="1"/>
  <c r="AA223" i="1"/>
  <c r="AI223" i="1"/>
  <c r="AQ223" i="1"/>
  <c r="AY223" i="1"/>
  <c r="BG223" i="1"/>
  <c r="BO223" i="1"/>
  <c r="BW223" i="1"/>
  <c r="CE223" i="1"/>
  <c r="CM223" i="1"/>
  <c r="CU223" i="1"/>
  <c r="DC223" i="1"/>
  <c r="DK223" i="1"/>
  <c r="BS223" i="1"/>
  <c r="CA223" i="1"/>
  <c r="CI223" i="1"/>
  <c r="CQ223" i="1"/>
  <c r="CY223" i="1"/>
  <c r="DG223" i="1"/>
  <c r="BO228" i="1"/>
  <c r="BW228" i="1"/>
  <c r="CE228" i="1"/>
  <c r="CM228" i="1"/>
  <c r="CU228" i="1"/>
  <c r="DC228" i="1"/>
  <c r="DO233" i="1"/>
  <c r="DO234" i="1"/>
  <c r="DO238" i="1"/>
  <c r="DO244" i="1"/>
  <c r="DO247" i="1"/>
  <c r="AG243" i="1"/>
  <c r="AW243" i="1"/>
  <c r="BE243" i="1"/>
  <c r="DO250" i="1"/>
  <c r="DO254" i="1"/>
  <c r="DN255" i="1"/>
  <c r="DO259" i="1"/>
  <c r="DO260" i="1"/>
  <c r="DO263" i="1"/>
  <c r="BU264" i="1"/>
  <c r="CC264" i="1"/>
  <c r="CK264" i="1"/>
  <c r="CS264" i="1"/>
  <c r="DA264" i="1"/>
  <c r="DI264" i="1"/>
  <c r="DK211" i="1"/>
  <c r="DO218" i="1"/>
  <c r="DO219" i="1"/>
  <c r="Q223" i="1"/>
  <c r="Y223" i="1"/>
  <c r="AG223" i="1"/>
  <c r="AO223" i="1"/>
  <c r="S228" i="1"/>
  <c r="AA228" i="1"/>
  <c r="AI228" i="1"/>
  <c r="DO230" i="1"/>
  <c r="AW228" i="1"/>
  <c r="BE228" i="1"/>
  <c r="BM228" i="1"/>
  <c r="BU228" i="1"/>
  <c r="CC228" i="1"/>
  <c r="CK228" i="1"/>
  <c r="CS228" i="1"/>
  <c r="DA228" i="1"/>
  <c r="DI228" i="1"/>
  <c r="DO231" i="1"/>
  <c r="AQ228" i="1"/>
  <c r="AY228" i="1"/>
  <c r="BG228" i="1"/>
  <c r="DO257" i="1"/>
  <c r="DK258" i="1"/>
  <c r="AC264" i="1"/>
  <c r="AS264" i="1"/>
  <c r="BA264" i="1"/>
  <c r="BI264" i="1"/>
  <c r="BQ264" i="1"/>
  <c r="BY264" i="1"/>
  <c r="CG264" i="1"/>
  <c r="CO264" i="1"/>
  <c r="CW264" i="1"/>
  <c r="DE264" i="1"/>
  <c r="DM264" i="1"/>
  <c r="BO266" i="1"/>
  <c r="DN266" i="1"/>
  <c r="BN264" i="1"/>
  <c r="BW264" i="1"/>
  <c r="DC264" i="1"/>
  <c r="DK264" i="1"/>
  <c r="DO267" i="1"/>
  <c r="AQ264" i="1"/>
  <c r="AY264" i="1"/>
  <c r="BG264" i="1"/>
  <c r="DN268" i="1"/>
  <c r="BO268" i="1"/>
  <c r="BS228" i="1"/>
  <c r="CA228" i="1"/>
  <c r="CI228" i="1"/>
  <c r="CQ228" i="1"/>
  <c r="CY228" i="1"/>
  <c r="DG228" i="1"/>
  <c r="DO261" i="1"/>
  <c r="DO262" i="1"/>
  <c r="DO266" i="1"/>
  <c r="BS264" i="1"/>
  <c r="CA264" i="1"/>
  <c r="CI264" i="1"/>
  <c r="CQ264" i="1"/>
  <c r="CY264" i="1"/>
  <c r="DG264" i="1"/>
  <c r="DO270" i="1"/>
  <c r="DO275" i="1"/>
  <c r="DO279" i="1"/>
  <c r="CI278" i="1"/>
  <c r="CQ278" i="1"/>
  <c r="CY278" i="1"/>
  <c r="DG278" i="1"/>
  <c r="DO281" i="1"/>
  <c r="AU278" i="1"/>
  <c r="BC278" i="1"/>
  <c r="BK278" i="1"/>
  <c r="DO283" i="1"/>
  <c r="DO284" i="1"/>
  <c r="DO285" i="1"/>
  <c r="DO288" i="1"/>
  <c r="DO290" i="1"/>
  <c r="DO291" i="1"/>
  <c r="AC294" i="1"/>
  <c r="AK294" i="1"/>
  <c r="AS294" i="1"/>
  <c r="BA294" i="1"/>
  <c r="BI294" i="1"/>
  <c r="BO297" i="1"/>
  <c r="DK294" i="1"/>
  <c r="DO299" i="1"/>
  <c r="DO300" i="1"/>
  <c r="DO303" i="1"/>
  <c r="DO304" i="1"/>
  <c r="BN314" i="1"/>
  <c r="AS314" i="1"/>
  <c r="BA314" i="1"/>
  <c r="BI314" i="1"/>
  <c r="BQ314" i="1"/>
  <c r="BY314" i="1"/>
  <c r="CG314" i="1"/>
  <c r="CO314" i="1"/>
  <c r="CW314" i="1"/>
  <c r="DE314" i="1"/>
  <c r="DM314" i="1"/>
  <c r="DO323" i="1"/>
  <c r="DN323" i="1"/>
  <c r="BO329" i="1"/>
  <c r="DN329" i="1"/>
  <c r="BO337" i="1"/>
  <c r="BN333" i="1"/>
  <c r="BQ348" i="1"/>
  <c r="BY348" i="1"/>
  <c r="S264" i="1"/>
  <c r="AA264" i="1"/>
  <c r="AI264" i="1"/>
  <c r="AW264" i="1"/>
  <c r="BE264" i="1"/>
  <c r="BM264" i="1"/>
  <c r="DO268" i="1"/>
  <c r="DO273" i="1"/>
  <c r="S278" i="1"/>
  <c r="AA278" i="1"/>
  <c r="AI278" i="1"/>
  <c r="AQ278" i="1"/>
  <c r="AY278" i="1"/>
  <c r="BG278" i="1"/>
  <c r="BO278" i="1"/>
  <c r="BW278" i="1"/>
  <c r="DO282" i="1"/>
  <c r="DO286" i="1"/>
  <c r="DO287" i="1"/>
  <c r="DO289" i="1"/>
  <c r="DO295" i="1"/>
  <c r="Y294" i="1"/>
  <c r="AG294" i="1"/>
  <c r="AO294" i="1"/>
  <c r="AW294" i="1"/>
  <c r="BE294" i="1"/>
  <c r="BM294" i="1"/>
  <c r="BU294" i="1"/>
  <c r="CC294" i="1"/>
  <c r="CK294" i="1"/>
  <c r="CS294" i="1"/>
  <c r="DA294" i="1"/>
  <c r="DI294" i="1"/>
  <c r="DN296" i="1"/>
  <c r="DN294" i="1" s="1"/>
  <c r="DO297" i="1"/>
  <c r="DO307" i="1"/>
  <c r="DO308" i="1"/>
  <c r="DO311" i="1"/>
  <c r="DO312" i="1"/>
  <c r="DO315" i="1"/>
  <c r="W314" i="1"/>
  <c r="AE314" i="1"/>
  <c r="AM314" i="1"/>
  <c r="DO318" i="1"/>
  <c r="DO319" i="1"/>
  <c r="S342" i="1"/>
  <c r="AQ342" i="1"/>
  <c r="BG342" i="1"/>
  <c r="BW342" i="1"/>
  <c r="CM342" i="1"/>
  <c r="DC342" i="1"/>
  <c r="AG342" i="1"/>
  <c r="CE278" i="1"/>
  <c r="CM278" i="1"/>
  <c r="CU278" i="1"/>
  <c r="DC278" i="1"/>
  <c r="DO302" i="1"/>
  <c r="DO305" i="1"/>
  <c r="DO306" i="1"/>
  <c r="BC348" i="1"/>
  <c r="BK348" i="1"/>
  <c r="U278" i="1"/>
  <c r="AC278" i="1"/>
  <c r="AK278" i="1"/>
  <c r="DM278" i="1"/>
  <c r="DN287" i="1"/>
  <c r="AY294" i="1"/>
  <c r="BG294" i="1"/>
  <c r="BO294" i="1"/>
  <c r="DO313" i="1"/>
  <c r="DO316" i="1"/>
  <c r="AW314" i="1"/>
  <c r="BE314" i="1"/>
  <c r="BM314" i="1"/>
  <c r="BU314" i="1"/>
  <c r="CC314" i="1"/>
  <c r="CK314" i="1"/>
  <c r="CS314" i="1"/>
  <c r="DA314" i="1"/>
  <c r="DI314" i="1"/>
  <c r="DO317" i="1"/>
  <c r="DO320" i="1"/>
  <c r="DO322" i="1"/>
  <c r="DO330" i="1"/>
  <c r="DN331" i="1"/>
  <c r="DN314" i="1" s="1"/>
  <c r="BC342" i="1"/>
  <c r="BS342" i="1"/>
  <c r="CI342" i="1"/>
  <c r="CY342" i="1"/>
  <c r="BO314" i="1"/>
  <c r="DO327" i="1"/>
  <c r="DN335" i="1"/>
  <c r="DO336" i="1"/>
  <c r="DO338" i="1"/>
  <c r="DO341" i="1"/>
  <c r="AW342" i="1"/>
  <c r="BE342" i="1"/>
  <c r="BM342" i="1"/>
  <c r="BU342" i="1"/>
  <c r="CC342" i="1"/>
  <c r="CK342" i="1"/>
  <c r="CS342" i="1"/>
  <c r="DA342" i="1"/>
  <c r="DI342" i="1"/>
  <c r="AQ348" i="1"/>
  <c r="AY348" i="1"/>
  <c r="BG348" i="1"/>
  <c r="BS348" i="1"/>
  <c r="CA348" i="1"/>
  <c r="CI348" i="1"/>
  <c r="CQ348" i="1"/>
  <c r="CY348" i="1"/>
  <c r="DG348" i="1"/>
  <c r="DN350" i="1"/>
  <c r="DN348" i="1" s="1"/>
  <c r="DO354" i="1"/>
  <c r="DO361" i="1"/>
  <c r="AS358" i="1"/>
  <c r="DO380" i="1"/>
  <c r="DO381" i="1"/>
  <c r="DO382" i="1"/>
  <c r="DO383" i="1"/>
  <c r="DO385" i="1"/>
  <c r="AS333" i="1"/>
  <c r="BA333" i="1"/>
  <c r="BI333" i="1"/>
  <c r="BQ333" i="1"/>
  <c r="BY333" i="1"/>
  <c r="CG333" i="1"/>
  <c r="CO333" i="1"/>
  <c r="CW333" i="1"/>
  <c r="DE333" i="1"/>
  <c r="DM333" i="1"/>
  <c r="DO344" i="1"/>
  <c r="DO345" i="1"/>
  <c r="DO351" i="1"/>
  <c r="DO355" i="1"/>
  <c r="S358" i="1"/>
  <c r="AA358" i="1"/>
  <c r="AI358" i="1"/>
  <c r="DK358" i="1"/>
  <c r="AU358" i="1"/>
  <c r="DO364" i="1"/>
  <c r="DO367" i="1"/>
  <c r="DO368" i="1"/>
  <c r="DO371" i="1"/>
  <c r="DO372" i="1"/>
  <c r="AW370" i="1"/>
  <c r="BE370" i="1"/>
  <c r="BM370" i="1"/>
  <c r="BU370" i="1"/>
  <c r="CC370" i="1"/>
  <c r="CK370" i="1"/>
  <c r="CS370" i="1"/>
  <c r="DA370" i="1"/>
  <c r="DI370" i="1"/>
  <c r="DO373" i="1"/>
  <c r="DO376" i="1"/>
  <c r="DO377" i="1"/>
  <c r="DO386" i="1"/>
  <c r="AW333" i="1"/>
  <c r="BE333" i="1"/>
  <c r="BM333" i="1"/>
  <c r="BU333" i="1"/>
  <c r="CC333" i="1"/>
  <c r="CK333" i="1"/>
  <c r="CS333" i="1"/>
  <c r="DA333" i="1"/>
  <c r="DI333" i="1"/>
  <c r="AU333" i="1"/>
  <c r="BC333" i="1"/>
  <c r="BK333" i="1"/>
  <c r="DO343" i="1"/>
  <c r="W342" i="1"/>
  <c r="W391" i="1" s="1"/>
  <c r="AE342" i="1"/>
  <c r="AM342" i="1"/>
  <c r="DN342" i="1"/>
  <c r="DO346" i="1"/>
  <c r="DO347" i="1"/>
  <c r="Q348" i="1"/>
  <c r="Y348" i="1"/>
  <c r="AG348" i="1"/>
  <c r="AO348" i="1"/>
  <c r="AW348" i="1"/>
  <c r="AW391" i="1" s="1"/>
  <c r="BE348" i="1"/>
  <c r="BM348" i="1"/>
  <c r="BU348" i="1"/>
  <c r="CC348" i="1"/>
  <c r="CK348" i="1"/>
  <c r="CS348" i="1"/>
  <c r="DA348" i="1"/>
  <c r="DI348" i="1"/>
  <c r="DO350" i="1"/>
  <c r="AU348" i="1"/>
  <c r="BO348" i="1"/>
  <c r="BW348" i="1"/>
  <c r="CE348" i="1"/>
  <c r="CM348" i="1"/>
  <c r="CU348" i="1"/>
  <c r="CU391" i="1" s="1"/>
  <c r="DC348" i="1"/>
  <c r="DC391" i="1" s="1"/>
  <c r="DK348" i="1"/>
  <c r="DO353" i="1"/>
  <c r="DO357" i="1"/>
  <c r="DO360" i="1"/>
  <c r="DO362" i="1"/>
  <c r="BO358" i="1"/>
  <c r="DO365" i="1"/>
  <c r="DO366" i="1"/>
  <c r="DO369" i="1"/>
  <c r="DO374" i="1"/>
  <c r="DO375" i="1"/>
  <c r="DO378" i="1"/>
  <c r="DO379" i="1"/>
  <c r="DO384" i="1"/>
  <c r="DO388" i="1"/>
  <c r="DO15" i="1"/>
  <c r="AC391" i="1"/>
  <c r="AK391" i="1"/>
  <c r="AX391" i="1"/>
  <c r="BB391" i="1"/>
  <c r="BF391" i="1"/>
  <c r="BJ391" i="1"/>
  <c r="BR391" i="1"/>
  <c r="BV391" i="1"/>
  <c r="CD391" i="1"/>
  <c r="CH391" i="1"/>
  <c r="CL391" i="1"/>
  <c r="CP391" i="1"/>
  <c r="CT391" i="1"/>
  <c r="CX391" i="1"/>
  <c r="DB391" i="1"/>
  <c r="DF391" i="1"/>
  <c r="BO28" i="1"/>
  <c r="BO26" i="1" s="1"/>
  <c r="S29" i="1"/>
  <c r="AA29" i="1"/>
  <c r="AA391" i="1" s="1"/>
  <c r="AI29" i="1"/>
  <c r="DO52" i="1"/>
  <c r="AQ391" i="1"/>
  <c r="AY391" i="1"/>
  <c r="BG391" i="1"/>
  <c r="BW391" i="1"/>
  <c r="CE391" i="1"/>
  <c r="CM391" i="1"/>
  <c r="DO25" i="1"/>
  <c r="AU28" i="1"/>
  <c r="AU26" i="1" s="1"/>
  <c r="AT26" i="1"/>
  <c r="AM391" i="1"/>
  <c r="DN15" i="1"/>
  <c r="DN12" i="1" s="1"/>
  <c r="DO30" i="1"/>
  <c r="DO29" i="1" s="1"/>
  <c r="O29" i="1"/>
  <c r="DO63" i="1"/>
  <c r="DO71" i="1"/>
  <c r="BE391" i="1"/>
  <c r="Q36" i="1"/>
  <c r="DO44" i="1"/>
  <c r="BO45" i="1"/>
  <c r="DO45" i="1" s="1"/>
  <c r="Q93" i="1"/>
  <c r="DO93" i="1" s="1"/>
  <c r="O98" i="1"/>
  <c r="Q115" i="1"/>
  <c r="DO115" i="1" s="1"/>
  <c r="O119" i="1"/>
  <c r="DK140" i="1"/>
  <c r="DK391" i="1" s="1"/>
  <c r="DO142" i="1"/>
  <c r="DO140" i="1" s="1"/>
  <c r="AU144" i="1"/>
  <c r="BC144" i="1"/>
  <c r="BC391" i="1" s="1"/>
  <c r="BK144" i="1"/>
  <c r="BK391" i="1" s="1"/>
  <c r="BS144" i="1"/>
  <c r="BS391" i="1" s="1"/>
  <c r="CA144" i="1"/>
  <c r="CI144" i="1"/>
  <c r="CI391" i="1" s="1"/>
  <c r="CQ144" i="1"/>
  <c r="CQ391" i="1" s="1"/>
  <c r="CY144" i="1"/>
  <c r="CY391" i="1" s="1"/>
  <c r="DG144" i="1"/>
  <c r="DG391" i="1" s="1"/>
  <c r="DO152" i="1"/>
  <c r="DO155" i="1"/>
  <c r="BO191" i="1"/>
  <c r="DO211" i="1"/>
  <c r="DO220" i="1"/>
  <c r="DO216" i="1" s="1"/>
  <c r="O52" i="1"/>
  <c r="Q71" i="1"/>
  <c r="Q76" i="1"/>
  <c r="Q132" i="1"/>
  <c r="DO207" i="1"/>
  <c r="S90" i="1"/>
  <c r="DN216" i="1"/>
  <c r="Q191" i="1"/>
  <c r="BN191" i="1"/>
  <c r="O202" i="1"/>
  <c r="DN207" i="1"/>
  <c r="DN202" i="1" s="1"/>
  <c r="Q211" i="1"/>
  <c r="DN221" i="1"/>
  <c r="DN225" i="1"/>
  <c r="DN223" i="1" s="1"/>
  <c r="O228" i="1"/>
  <c r="DO237" i="1"/>
  <c r="DN237" i="1"/>
  <c r="DN228" i="1" s="1"/>
  <c r="DO240" i="1"/>
  <c r="Q243" i="1"/>
  <c r="BM243" i="1"/>
  <c r="BM391" i="1" s="1"/>
  <c r="BU243" i="1"/>
  <c r="BU391" i="1" s="1"/>
  <c r="CC243" i="1"/>
  <c r="CC391" i="1" s="1"/>
  <c r="CK243" i="1"/>
  <c r="CK391" i="1" s="1"/>
  <c r="CS243" i="1"/>
  <c r="CS391" i="1" s="1"/>
  <c r="DA243" i="1"/>
  <c r="DA391" i="1" s="1"/>
  <c r="DI243" i="1"/>
  <c r="DI391" i="1" s="1"/>
  <c r="DO258" i="1"/>
  <c r="BO264" i="1"/>
  <c r="AS278" i="1"/>
  <c r="DN197" i="1"/>
  <c r="DN191" i="1" s="1"/>
  <c r="AB202" i="1"/>
  <c r="AB391" i="1" s="1"/>
  <c r="O223" i="1"/>
  <c r="DO242" i="1"/>
  <c r="DO241" i="1" s="1"/>
  <c r="DO277" i="1"/>
  <c r="DO292" i="1"/>
  <c r="DO278" i="1" s="1"/>
  <c r="DO227" i="1"/>
  <c r="AR216" i="1"/>
  <c r="AR391" i="1" s="1"/>
  <c r="AT223" i="1"/>
  <c r="AU226" i="1"/>
  <c r="DO226" i="1" s="1"/>
  <c r="DO239" i="1"/>
  <c r="BN243" i="1"/>
  <c r="AS248" i="1"/>
  <c r="DO248" i="1" s="1"/>
  <c r="DN248" i="1"/>
  <c r="AR243" i="1"/>
  <c r="DO249" i="1"/>
  <c r="O243" i="1"/>
  <c r="BO253" i="1"/>
  <c r="BO243" i="1" s="1"/>
  <c r="AU255" i="1"/>
  <c r="AU243" i="1" s="1"/>
  <c r="Q258" i="1"/>
  <c r="O264" i="1"/>
  <c r="Q294" i="1"/>
  <c r="U294" i="1"/>
  <c r="U391" i="1" s="1"/>
  <c r="BN294" i="1"/>
  <c r="AU296" i="1"/>
  <c r="AU294" i="1" s="1"/>
  <c r="O314" i="1"/>
  <c r="AU321" i="1"/>
  <c r="DO321" i="1" s="1"/>
  <c r="DO326" i="1"/>
  <c r="DO329" i="1"/>
  <c r="DO331" i="1"/>
  <c r="BO333" i="1"/>
  <c r="DO370" i="1"/>
  <c r="DN249" i="1"/>
  <c r="DN256" i="1"/>
  <c r="DN267" i="1"/>
  <c r="DN273" i="1"/>
  <c r="DN280" i="1"/>
  <c r="DN279" i="1"/>
  <c r="Q276" i="1"/>
  <c r="Q264" i="1" s="1"/>
  <c r="BN278" i="1"/>
  <c r="DO328" i="1"/>
  <c r="DO363" i="1"/>
  <c r="DO358" i="1" s="1"/>
  <c r="AU332" i="1"/>
  <c r="DO332" i="1" s="1"/>
  <c r="P333" i="1"/>
  <c r="P391" i="1" s="1"/>
  <c r="DN337" i="1"/>
  <c r="DN333" i="1" s="1"/>
  <c r="DN362" i="1"/>
  <c r="DN363" i="1"/>
  <c r="DO337" i="1"/>
  <c r="DO349" i="1"/>
  <c r="DO348" i="1" s="1"/>
  <c r="Q335" i="1"/>
  <c r="O358" i="1"/>
  <c r="DO390" i="1"/>
  <c r="DO389" i="1" s="1"/>
  <c r="O333" i="1"/>
  <c r="O342" i="1"/>
  <c r="DO253" i="1" l="1"/>
  <c r="AI391" i="1"/>
  <c r="CW391" i="1"/>
  <c r="BQ391" i="1"/>
  <c r="AO391" i="1"/>
  <c r="BA391" i="1"/>
  <c r="CA391" i="1"/>
  <c r="CO391" i="1"/>
  <c r="AS102" i="1"/>
  <c r="DE391" i="1"/>
  <c r="BY391" i="1"/>
  <c r="DM391" i="1"/>
  <c r="DN358" i="1"/>
  <c r="CG391" i="1"/>
  <c r="Y391" i="1"/>
  <c r="DO223" i="1"/>
  <c r="DO342" i="1"/>
  <c r="DO202" i="1"/>
  <c r="AG391" i="1"/>
  <c r="DO94" i="1"/>
  <c r="DO90" i="1" s="1"/>
  <c r="AE391" i="1"/>
  <c r="BI391" i="1"/>
  <c r="DO37" i="1"/>
  <c r="DO36" i="1" s="1"/>
  <c r="BN391" i="1"/>
  <c r="S391" i="1"/>
  <c r="DO12" i="1"/>
  <c r="DO114" i="1"/>
  <c r="DO102" i="1" s="1"/>
  <c r="Q102" i="1"/>
  <c r="O391" i="1"/>
  <c r="DO48" i="1"/>
  <c r="DO144" i="1"/>
  <c r="DO42" i="1"/>
  <c r="DO132" i="1"/>
  <c r="DO76" i="1"/>
  <c r="DN264" i="1"/>
  <c r="DO228" i="1"/>
  <c r="AT391" i="1"/>
  <c r="DO191" i="1"/>
  <c r="DO119" i="1"/>
  <c r="DO314" i="1"/>
  <c r="DN278" i="1"/>
  <c r="DO255" i="1"/>
  <c r="DO243" i="1" s="1"/>
  <c r="DN243" i="1"/>
  <c r="DO296" i="1"/>
  <c r="DO294" i="1" s="1"/>
  <c r="AU223" i="1"/>
  <c r="BO42" i="1"/>
  <c r="BO391" i="1" s="1"/>
  <c r="DO28" i="1"/>
  <c r="DO26" i="1" s="1"/>
  <c r="AS243" i="1"/>
  <c r="DO335" i="1"/>
  <c r="DO333" i="1" s="1"/>
  <c r="Q333" i="1"/>
  <c r="Q90" i="1"/>
  <c r="AU314" i="1"/>
  <c r="DO276" i="1"/>
  <c r="DO264" i="1" s="1"/>
  <c r="DO391" i="1" l="1"/>
  <c r="AS391" i="1"/>
  <c r="Q391" i="1"/>
  <c r="DN391" i="1"/>
  <c r="DO3" i="1"/>
  <c r="AU391" i="1"/>
</calcChain>
</file>

<file path=xl/sharedStrings.xml><?xml version="1.0" encoding="utf-8"?>
<sst xmlns="http://schemas.openxmlformats.org/spreadsheetml/2006/main" count="666" uniqueCount="522">
  <si>
    <t>Объемы  медицинской помощи в условиях круглосуточного стационара на 2018 год в разрезе клинико-профильных / клинико-статистических групп заболеваний</t>
  </si>
  <si>
    <t>Код  профиля</t>
  </si>
  <si>
    <t>Код КСГ 2018</t>
  </si>
  <si>
    <t>КПГ / КСГ</t>
  </si>
  <si>
    <t>базовая ставка на 2018</t>
  </si>
  <si>
    <t>КЗ (коэффициент относительной затратоемкости)</t>
  </si>
  <si>
    <t>КУ (управленческий коэффициент)с 01.01.2018</t>
  </si>
  <si>
    <t>КУ (управленческий коэффициент)с 01.10.2018</t>
  </si>
  <si>
    <t>КУ (управленческий коэффициент)с 01.11.2018</t>
  </si>
  <si>
    <t>районный коэффициент</t>
  </si>
  <si>
    <t>КГБУЗ "Краевая клиническая больница N1" имени профессора С.И. Сергеева МЗ ХК</t>
  </si>
  <si>
    <t>КГБУЗ "Краевая клиническая больница N 2" МЗ ХК</t>
  </si>
  <si>
    <t>КГБУЗ "Детская краевая клиническая больница" имени А.К. Пиотровича МЗ ХК</t>
  </si>
  <si>
    <t>КГБУЗ "Перинатальный центр" МЗ ХК</t>
  </si>
  <si>
    <t>КГБУЗ "Краевой клинический центр онкологии" МЗ ХК</t>
  </si>
  <si>
    <t>Хабаровский филиал ФГБУ НКЦ оториноларингологии ФМБА России</t>
  </si>
  <si>
    <t xml:space="preserve">КГБУЗ "Краевой кожно-венерологический диспансер" МЗ ХК </t>
  </si>
  <si>
    <t>«Хабаровский филиал ФГАУ "Национальный медицинский исследовательский центр "МНТК"Микрохирургия глаза" имени академика С.Н. Федорова МЗРФ»</t>
  </si>
  <si>
    <t>НУЗ "Дорожная клиническая больница на станции Хабаровск-1 ОАО "Российские железные дороги"</t>
  </si>
  <si>
    <t>ФГБУ "Федеральный центр сердечно-сосудистой хирургии" Министерства здравоохранения  Российской Федерации (г. Хабаровск)</t>
  </si>
  <si>
    <t>КГБУЗ "Городская больница N2 им. Д.Н. Матвеева" МЗ ХК</t>
  </si>
  <si>
    <t>КГБУЗ "Городская клиническая больница N 10" МЗ ХК</t>
  </si>
  <si>
    <t>КГБУЗ "Городской онкологический диспансер" МЗ ХК</t>
  </si>
  <si>
    <t>НУЗ "Отделенческая больница на станции Комсомольск ОАО "Российские железные дороги"</t>
  </si>
  <si>
    <t>Хабаровский филиал ФГБУ РАМН "Дальневосточный научный центр физиологии и патологии дыхания" Сибирского отделения РАМН – НИИ охраны материнства и детства</t>
  </si>
  <si>
    <t>ФГКУ "301 военный клинический госпиталь" Министерства обороны Российской Федерации</t>
  </si>
  <si>
    <t>КГБУЗ "Городская клиническая больница N 11" МЗ ХК</t>
  </si>
  <si>
    <t>КГБУЗ "Родильный дом N 1" МЗ ХК</t>
  </si>
  <si>
    <t>КГБУЗ "Родильный дом N 2" МЗ ХК</t>
  </si>
  <si>
    <t>КГБУЗ "Родильный дом N 4" МЗ ХК</t>
  </si>
  <si>
    <t>КГБУЗ "Бикинская центральная районная больница" МЗ ХК</t>
  </si>
  <si>
    <t>КГБУЗ "Вяземская районная больница" МЗ ХК</t>
  </si>
  <si>
    <t>КГБУЗ "Городская больница N 2" МЗ ХК</t>
  </si>
  <si>
    <t>КГБУЗ "Городская больница N 7" МЗ ХК</t>
  </si>
  <si>
    <t>КГБУЗ "Детская городская больница" МЗ ХК</t>
  </si>
  <si>
    <t>КГБУЗ "Родильный дом N 3" МЗ ХК</t>
  </si>
  <si>
    <t>КГБУЗ "Амурская центральная районная больница" МЗ ХК</t>
  </si>
  <si>
    <t>КГБУЗ "Ванинская центральная районная больница" МЗ ХК</t>
  </si>
  <si>
    <t>КГБУЗ "Верхнебуреинская центральная районная больница" МЗ ХК</t>
  </si>
  <si>
    <t>КГБУЗ "Комсомольская межрайонная больница" МЗ ХК</t>
  </si>
  <si>
    <t>КГБУЗ "Николаевская-на-Амуре центральная районная больница" МЗ ХК</t>
  </si>
  <si>
    <t>КГБУЗ "Советско-Гаванская центральная районная больница" МЗ ХК</t>
  </si>
  <si>
    <t>КГБУЗ "Солнечная районная больница" МЗ ХК</t>
  </si>
  <si>
    <t>КГБУЗ "Детская городская клиническая больница имени В.М. Истомина" МЗ ХК</t>
  </si>
  <si>
    <t>КГБУЗ "Детская городская клиническая больница N 9" МЗ ХК</t>
  </si>
  <si>
    <t>КГБУЗ "Клинико-диагностический центр" МЗ ХК</t>
  </si>
  <si>
    <t>АО Санаторий УССУРИ</t>
  </si>
  <si>
    <t>КГБУЗ Санаторий "Анненские Воды" МЗ ХК</t>
  </si>
  <si>
    <t>ФКУЗ "Медико-санитарная часть МВД Российской Федерации по Хабаровскому краю"</t>
  </si>
  <si>
    <t>КГБУЗ "Князе-Волконская районная больница" МЗ ХК</t>
  </si>
  <si>
    <t>КГБУЗ "Хабаровская районная больница"МЗ ХК</t>
  </si>
  <si>
    <t>КГБУЗ "Троицкая центральная районная больница" МЗ ХК</t>
  </si>
  <si>
    <t>КГБУЗ "Районная больница района им. Лазо" МЗ ХК</t>
  </si>
  <si>
    <t>КГБУЗ "Городская больница N 3" МЗ ХК</t>
  </si>
  <si>
    <t>КГБУЗ "Городская больница N 4" МЗ ХК</t>
  </si>
  <si>
    <t>КГБУЗ "Детский клинический центр медицинской реабилитации "Амурский" МЗ ХК</t>
  </si>
  <si>
    <t>Федеральное государственное бюджетное УЗ "Медико-санитарная часть N 99 ФМБА России"</t>
  </si>
  <si>
    <t>Ванинская больница ФГБУ "ДВОМЦ ФМБА России"</t>
  </si>
  <si>
    <t>КГБУЗ "Тугуро-Чумиканская районная больница"МЗ ХК</t>
  </si>
  <si>
    <t>КГБУЗ "Ульчская районая больница" МЗ ХК</t>
  </si>
  <si>
    <t>КГБУЗ "Аяно-Майская центральная районная больница" МЗ ХК</t>
  </si>
  <si>
    <t>КГБУЗ "Охотская центральная районная больница" МЗ ХК</t>
  </si>
  <si>
    <t>Всего:</t>
  </si>
  <si>
    <t>с 01.01.2018</t>
  </si>
  <si>
    <t>0352001</t>
  </si>
  <si>
    <t>0310001</t>
  </si>
  <si>
    <t>0252001</t>
  </si>
  <si>
    <t>0252002</t>
  </si>
  <si>
    <t>0351001</t>
  </si>
  <si>
    <t>0352007</t>
  </si>
  <si>
    <t>0351002</t>
  </si>
  <si>
    <t>0353001</t>
  </si>
  <si>
    <t>4346001</t>
  </si>
  <si>
    <t>0352005</t>
  </si>
  <si>
    <t>2141002</t>
  </si>
  <si>
    <t>2141010</t>
  </si>
  <si>
    <t>3151001</t>
  </si>
  <si>
    <t>4346004</t>
  </si>
  <si>
    <t>0352006</t>
  </si>
  <si>
    <t>5155001</t>
  </si>
  <si>
    <t>2144011</t>
  </si>
  <si>
    <t>2148001</t>
  </si>
  <si>
    <t>2148002</t>
  </si>
  <si>
    <t>2148004</t>
  </si>
  <si>
    <t>1343001</t>
  </si>
  <si>
    <t>1343002</t>
  </si>
  <si>
    <t>3141002</t>
  </si>
  <si>
    <t>3141007</t>
  </si>
  <si>
    <t>3241001</t>
  </si>
  <si>
    <t>3148002</t>
  </si>
  <si>
    <t>1340014</t>
  </si>
  <si>
    <t>1340006</t>
  </si>
  <si>
    <t>1343008</t>
  </si>
  <si>
    <t>1340013</t>
  </si>
  <si>
    <t>1340010</t>
  </si>
  <si>
    <t>1340007</t>
  </si>
  <si>
    <t>1343004</t>
  </si>
  <si>
    <t>2241001</t>
  </si>
  <si>
    <t>2241009</t>
  </si>
  <si>
    <t>2101006</t>
  </si>
  <si>
    <t>0152001</t>
  </si>
  <si>
    <t>0352004</t>
  </si>
  <si>
    <t>8156001</t>
  </si>
  <si>
    <t>1343005</t>
  </si>
  <si>
    <t>1340004</t>
  </si>
  <si>
    <t>1340011</t>
  </si>
  <si>
    <t>1343303</t>
  </si>
  <si>
    <t>3141003</t>
  </si>
  <si>
    <t>3141004</t>
  </si>
  <si>
    <t>2223001</t>
  </si>
  <si>
    <t>3131001</t>
  </si>
  <si>
    <t>6349008</t>
  </si>
  <si>
    <t>1340003</t>
  </si>
  <si>
    <t>1343171</t>
  </si>
  <si>
    <t>1340001</t>
  </si>
  <si>
    <t>1340012</t>
  </si>
  <si>
    <t>1 районная группа</t>
  </si>
  <si>
    <t>2 районная группа</t>
  </si>
  <si>
    <t>3 районная группа</t>
  </si>
  <si>
    <t>4 районная группа</t>
  </si>
  <si>
    <t>подуровень 3.1.</t>
  </si>
  <si>
    <t>подуровень 3.2.</t>
  </si>
  <si>
    <t>подуровень 3.3.</t>
  </si>
  <si>
    <t>подуровень 2.2.</t>
  </si>
  <si>
    <t>подуровень 2.1.</t>
  </si>
  <si>
    <t>подуровень 2.4.</t>
  </si>
  <si>
    <t>подуровень 2.3.</t>
  </si>
  <si>
    <t>подуровень 2.5.</t>
  </si>
  <si>
    <t>подуровень 1.4.</t>
  </si>
  <si>
    <t>подуровень 1.2.</t>
  </si>
  <si>
    <t>подуровень 1.1.</t>
  </si>
  <si>
    <t>подуровень 1.5.</t>
  </si>
  <si>
    <t>количество больных</t>
  </si>
  <si>
    <t>стоимость</t>
  </si>
  <si>
    <t>КУСмо c 01.01.2018</t>
  </si>
  <si>
    <t>КУСмо c 01.08.2018</t>
  </si>
  <si>
    <t>Акушерское дело</t>
  </si>
  <si>
    <t>Беременность без патологии, дородовая госпитализация в отделение сестринского ухода</t>
  </si>
  <si>
    <t>Акушерство и гинекология</t>
  </si>
  <si>
    <t>Осложнения, связанные с беременностью</t>
  </si>
  <si>
    <t>Беременность, закончившаяся абортивным исходом</t>
  </si>
  <si>
    <t>Родоразрешение</t>
  </si>
  <si>
    <t>Кесарево сечение</t>
  </si>
  <si>
    <t>Осложнения послеродового периода</t>
  </si>
  <si>
    <t>Послеродовой сепсис</t>
  </si>
  <si>
    <t>Воспалительные болезни женских половых органов</t>
  </si>
  <si>
    <t>Доброкачественные новообразования, новообразования in situ, неопределенного и неизвестного характера женских половых органов</t>
  </si>
  <si>
    <t>Другие болезни, врожденные аномалии, повреждения женских половых органов</t>
  </si>
  <si>
    <t>Операции на женских половых органах (уровень 1)</t>
  </si>
  <si>
    <t>Операции на женских половых органах (уровень 2)</t>
  </si>
  <si>
    <t>Операции на женских половых органах (уровень 3)</t>
  </si>
  <si>
    <t>Операции на женских половых органах (уровень 4)</t>
  </si>
  <si>
    <t>Аллергология и иммунология</t>
  </si>
  <si>
    <t>Нарушения с вовлечением иммунного механизма</t>
  </si>
  <si>
    <t>Ангионевротический отек, анафилактический шок</t>
  </si>
  <si>
    <t>Гастроэнтерология</t>
  </si>
  <si>
    <t>Язва желудка и двенадцатиперстной кишки</t>
  </si>
  <si>
    <t>Воспалительные заболевания кишечника</t>
  </si>
  <si>
    <t>Болезни печени, невирусные (уровень 1)</t>
  </si>
  <si>
    <t>Болезни печени, невирусные (уровень 2)</t>
  </si>
  <si>
    <t>Болезни поджелудочной железы</t>
  </si>
  <si>
    <t>Панкреатит с синдромом органной дисфункции</t>
  </si>
  <si>
    <t>Гематология</t>
  </si>
  <si>
    <t>Анемии (уровень 1)</t>
  </si>
  <si>
    <t>Анемии (уровень 2)</t>
  </si>
  <si>
    <t>Нарушения свертываемости крови</t>
  </si>
  <si>
    <r>
      <t>Другие болезни крови и кроветворных органов</t>
    </r>
    <r>
      <rPr>
        <sz val="11"/>
        <color theme="7" tint="-0.249977111117893"/>
        <rFont val="Times New Roman"/>
        <family val="1"/>
        <charset val="204"/>
      </rPr>
      <t xml:space="preserve"> </t>
    </r>
    <r>
      <rPr>
        <b/>
        <sz val="11"/>
        <color theme="7" tint="-0.249977111117893"/>
        <rFont val="Times New Roman"/>
        <family val="1"/>
        <charset val="204"/>
      </rPr>
      <t>(уровень 1)</t>
    </r>
  </si>
  <si>
    <t>Другие болезни крови и кроветворных органов (уровень 2)</t>
  </si>
  <si>
    <t>Дерматология</t>
  </si>
  <si>
    <t>Редкие и тяжелые дерматозы</t>
  </si>
  <si>
    <t>Среднетяжелые дерматозы</t>
  </si>
  <si>
    <t>Легкие дерматозы</t>
  </si>
  <si>
    <t>Детская кардиология</t>
  </si>
  <si>
    <t>Врожденные аномалии сердечно-сосудистой системы, дети</t>
  </si>
  <si>
    <t>Детская онкология</t>
  </si>
  <si>
    <t>Лекарственная терапия при остром лейкозе, дети</t>
  </si>
  <si>
    <t>Лекарственная терапия при других ЗНО лимфоидной и кроветворной тканей, дети</t>
  </si>
  <si>
    <t>Лекарственная терапия при ЗНО других локализаций (кроме лимфоидной и кроветворной тканей), дети</t>
  </si>
  <si>
    <t>Детская урология-андрология</t>
  </si>
  <si>
    <t>Операции на мужских половых органах, дети (уровень 1)</t>
  </si>
  <si>
    <t>Операции на мужских половых органах, дети (уровень 2)</t>
  </si>
  <si>
    <t>Операции на мужских половых органах, дети (уровень 3)</t>
  </si>
  <si>
    <t>Операции на мужских половых органах, дети (уровень 4)</t>
  </si>
  <si>
    <t>Операции на почке и мочевыделительной системе, дети (уровень  1)</t>
  </si>
  <si>
    <t>Операции на почке и мочевыделительной системе, дети (уровень  2)</t>
  </si>
  <si>
    <t>Операции на почке и мочевыделительной системе, дети (уровень  3)</t>
  </si>
  <si>
    <t>Операции на почке и мочевыделительной системе, дети (уровень  4)</t>
  </si>
  <si>
    <t>Операции на почке и мочевыделительной системе, дети (уровень 5)</t>
  </si>
  <si>
    <t>Операции на почке и мочевыделительной системе, дети (уровень 6)</t>
  </si>
  <si>
    <t>Детская хирургия</t>
  </si>
  <si>
    <t>Детская хирургия (уровень 1)</t>
  </si>
  <si>
    <t>Детская хирургия (уровень 2)</t>
  </si>
  <si>
    <t>Аппендэктомия, дети (уровень 1)</t>
  </si>
  <si>
    <t>Аппендэктомия, дети (уровень 2)</t>
  </si>
  <si>
    <t>Операции по поводу грыж, дети (уровень 1)</t>
  </si>
  <si>
    <t>Операции по поводу грыж, дети (уровень 2)</t>
  </si>
  <si>
    <t>Операции по поводу грыж, дети (уровень 3)</t>
  </si>
  <si>
    <t>Детская эндокринология</t>
  </si>
  <si>
    <t>Сахарный диабет, дети</t>
  </si>
  <si>
    <t>Заболевания гипофиза, дети</t>
  </si>
  <si>
    <t>Другие болезни эндокринной системы, дети (уровень 1)</t>
  </si>
  <si>
    <t>Другие болезни эндокринной системы, дети (уровень 2)</t>
  </si>
  <si>
    <t>Инфекционные болезни</t>
  </si>
  <si>
    <t>Кишечные инфекции, взрослые</t>
  </si>
  <si>
    <t>Кишечные инфекции, дети</t>
  </si>
  <si>
    <t>Вирусный гепатит острый</t>
  </si>
  <si>
    <t>Вирусный гепатит хронический</t>
  </si>
  <si>
    <t>Сепсис, взрослые</t>
  </si>
  <si>
    <t>Сепсис, дети</t>
  </si>
  <si>
    <t>Сепсис с синдромом органной дисфункции</t>
  </si>
  <si>
    <t>Другие инфекционные и паразитарные болезни, взрослые</t>
  </si>
  <si>
    <t>Другие инфекционные и паразитарные болезни, дети</t>
  </si>
  <si>
    <t>Респираторные инфекции верхних дыхательных путей с осложнениями, взрослые</t>
  </si>
  <si>
    <t>Респираторные инфекции верхних дыхательных путей, дети</t>
  </si>
  <si>
    <t>Грипп, вирус гриппа идентифицирован</t>
  </si>
  <si>
    <t>Клещевой энцефалит</t>
  </si>
  <si>
    <t>Кардиология</t>
  </si>
  <si>
    <t>Нестабильная стенокардия, инфаркт миокарда, легочная эмболия (уровень 1)</t>
  </si>
  <si>
    <t>Нестабильная стенокардия, инфаркт миокарда, легочная эмболия (уровень 2)</t>
  </si>
  <si>
    <t>Инфаркт миокарда, легочная эмболия, лечение с применением тромболитической терапии</t>
  </si>
  <si>
    <t>Нарушения ритма и проводимости (уровень 1)</t>
  </si>
  <si>
    <t>Нарушения ритма и проводимости (уровень 2)</t>
  </si>
  <si>
    <t>Эндокардит, миокардит, перикардит, кардиомиопатии (уровень 1)</t>
  </si>
  <si>
    <t>Эндокардит, миокардит, перикардит, кардиомиопатии (уровень 2)</t>
  </si>
  <si>
    <t>Колопроктология</t>
  </si>
  <si>
    <t>Операции на кишечнике и анальной области (уровень 1)</t>
  </si>
  <si>
    <t>Операции на кишечнике и анальной области (уровень 2)</t>
  </si>
  <si>
    <t>Операции на кишечнике и анальной области (уровень 3)</t>
  </si>
  <si>
    <t>Неврология</t>
  </si>
  <si>
    <t>Воспалительные заболевания ЦНС, взрослые</t>
  </si>
  <si>
    <t>Воспалительные заболевания ЦНС, дети</t>
  </si>
  <si>
    <t>Дегенеративные болезни нервной системы</t>
  </si>
  <si>
    <t>Демиелинизирующие болезни нервной системы</t>
  </si>
  <si>
    <t>Эпилепсия, судороги (уровень 1)</t>
  </si>
  <si>
    <t>Эпилепсия, судороги (уровень 2)</t>
  </si>
  <si>
    <t>Расстройства периферической нервной системы</t>
  </si>
  <si>
    <t>Неврологические заболевания, лечение с применением ботулотоксина</t>
  </si>
  <si>
    <t>Другие нарушения нервной системы (уровень 1)</t>
  </si>
  <si>
    <t>Другие нарушения нервной системы (уровень 2)</t>
  </si>
  <si>
    <t>Транзиторные ишемические приступы, сосудистые мозговые синдромы</t>
  </si>
  <si>
    <t>Кровоизлияние в мозг</t>
  </si>
  <si>
    <t>Инфаркт мозга (уровень 1)</t>
  </si>
  <si>
    <t>Инфаркт мозга (уровень 2)</t>
  </si>
  <si>
    <t>Инфаркт мозга (уровень 3)</t>
  </si>
  <si>
    <t>Другие цереброваскулярные болезни</t>
  </si>
  <si>
    <t>Нейрохирургия</t>
  </si>
  <si>
    <t>Паралитические синдромы, травма спинного мозга (уровень 1)</t>
  </si>
  <si>
    <t>Паралитические синдромы, травма спинного мозга (уровень 2)</t>
  </si>
  <si>
    <t>Дорсопатии, спондилопатии, остеопатии</t>
  </si>
  <si>
    <t>Травмы позвоночника</t>
  </si>
  <si>
    <t>Сотрясение головного мозга</t>
  </si>
  <si>
    <t>Переломы черепа, внутричерепная травма</t>
  </si>
  <si>
    <t>Операции на центральной нервной системе и головном мозге (уровень 1)</t>
  </si>
  <si>
    <t>Операции на центральной нервной системе и головном мозге (уровень 2)</t>
  </si>
  <si>
    <t>Операции на периферической нервной системе (уровень 1)</t>
  </si>
  <si>
    <t>Операции на периферической нервной системе (уровень 2)</t>
  </si>
  <si>
    <t>Операции на периферической нервной системе (уровень 3)</t>
  </si>
  <si>
    <t>Доброкачественные новообразования нервной системы</t>
  </si>
  <si>
    <t>Неонатология</t>
  </si>
  <si>
    <t>Малая масса тела при рождении, недоношенность</t>
  </si>
  <si>
    <t>Крайне малая масса тела при рождении, крайняя незрелость</t>
  </si>
  <si>
    <t>Лечение новорожденных с тяжелой патологией с применением аппаратных методов поддержки или замещения витальных функций</t>
  </si>
  <si>
    <t>Геморрагические и гемолитические нарушения у новорожденных</t>
  </si>
  <si>
    <t>Другие нарушения, возникшие в перинатальном периоде (уровень 1)</t>
  </si>
  <si>
    <t>Другие нарушения, возникшие в перинатальном периоде (уровень 2)</t>
  </si>
  <si>
    <t>Другие нарушения, возникшие в перинатальном периоде (уровень 3)</t>
  </si>
  <si>
    <t>Нефрология (без диализа)</t>
  </si>
  <si>
    <t>Почечная недостаточность</t>
  </si>
  <si>
    <t>Формирование, имплантация, реконструкция, удаление, смена доступа для диализа</t>
  </si>
  <si>
    <t>Гломерулярные болезни</t>
  </si>
  <si>
    <t>Онкология</t>
  </si>
  <si>
    <t>Операции на женских половых органах при злокачественных новообразованиях (уровень 1)</t>
  </si>
  <si>
    <t>Операции на женских половых органах  при злокачественных новообразованиях (уровень 2)</t>
  </si>
  <si>
    <t>Операции на женских половых органах  при злокачественных новообразованиях (уровень 3)</t>
  </si>
  <si>
    <t>Операции на кишечнике и анальной области при злокачественных новообразованиях (уровень 1)</t>
  </si>
  <si>
    <t xml:space="preserve">  </t>
  </si>
  <si>
    <t>Операции на кишечнике и анальной области при злокачественных новообразованиях (уровень 2)</t>
  </si>
  <si>
    <t>Операции при злокачественных новообразованиях почки и мочевыделительной системы (уровень 1)</t>
  </si>
  <si>
    <t>Операции при злокачественных новообразованиях почки и мочевыделительной системы (уровень 2)</t>
  </si>
  <si>
    <t>Операции при злокачественных новообразованиях почки и мочевыделительной системы (уровень 3)</t>
  </si>
  <si>
    <t>Операции при злокачественных новообразованиях кожи (уровень 1)</t>
  </si>
  <si>
    <t>Операции при злокачественных новообразованиях кожи (уровень 2)</t>
  </si>
  <si>
    <t>Операции при злокачественных новообразованиях кожи (уровень 3)</t>
  </si>
  <si>
    <t>Операции при злокачественном новообразовании щитовидной железы (уровень 1)</t>
  </si>
  <si>
    <t>Операции при злокачественном новообразовании щитовидной железы (уровень 2)</t>
  </si>
  <si>
    <t>Мастэктомия, другие операции при злокачественном новообразовании молочной железы  (уровень 1)</t>
  </si>
  <si>
    <t>Мастэктомия, другие операции при злокачественном новообразовании молочной железы  (уровень 2)</t>
  </si>
  <si>
    <t>Операции при злокачественном новобразовании желчного пузыря, желчных протоков (уровень 1)</t>
  </si>
  <si>
    <t>Операции при злокачественном новобразовании желчного пузыря, желчных протоков (уровень 2)</t>
  </si>
  <si>
    <t>Операции при злокачественном новообразовании пищевода, желудка (уровень 1)</t>
  </si>
  <si>
    <t>Операции при злокачественном новообразовании пищевода, желудка (уровень 2)</t>
  </si>
  <si>
    <t>Операции при злокачественном новообразовании пищевода, желудка (уровень 3)</t>
  </si>
  <si>
    <t>Другие операции при злокачественном новообразовании брюшной полости</t>
  </si>
  <si>
    <t>Злокачественое новообразование без специального противоопухолевого лечения</t>
  </si>
  <si>
    <t xml:space="preserve">Операции на органе слуха, придаточных пазухах носа  и верхних дыхательных путях при злокачественных новообразованиях </t>
  </si>
  <si>
    <t>Операции на нижних дыхательных путях и легочной ткани при злокачественных новообразованиях (уровень 1)</t>
  </si>
  <si>
    <t>Операции на нижних дыхательных путях и легочной ткани при злокачественных новообразованиях (уровень 2)</t>
  </si>
  <si>
    <t>Операции при злокачественных новообразованиях мужских половых органов (уровень 1)</t>
  </si>
  <si>
    <t>Операции при злокачественных новообразованиях мужских половых органов (уровень 2)</t>
  </si>
  <si>
    <t>Лекарственная терапия при остром лейкозе, взрослые</t>
  </si>
  <si>
    <t>Лекарственная терапия при других злокачественных новообразованиях лимфоидной и кроветворной тканей, взрослые</t>
  </si>
  <si>
    <t>Лекарственная терапия при злокачественных новообразованиях (кроме лимфоидной и кроветворной тканей), взрослые (уровень 1)</t>
  </si>
  <si>
    <t>Лекарственная терапия при злокачественных новообразованиях (кроме лимфоидной и кроветворной тканей), взрослые (уровень 2)</t>
  </si>
  <si>
    <t>Лекарственная терапия при злокачественных новообразованиях (кроме лимфоидной и кроветворной тканей), взрослые (уровень 3)</t>
  </si>
  <si>
    <t>Лекарственная терапия при злокачественных новообразованиях (кроме лимфоидной и кроветворной тканей), взрослые (уровень 4)</t>
  </si>
  <si>
    <t>Лекарственная терапия при злокачественных новообразованиях (кроме лимфоидной и кроветворной тканей), взрослые (уровень 5)</t>
  </si>
  <si>
    <t>Лекарственная терапия при злокачественных новообразованиях (кроме лимфоидной и кроветворной тканей), взрослые (уровень 6)</t>
  </si>
  <si>
    <t>Лекарственная терапия при злокачественных новообразованиях (кроме лимфоидной и кроветворной тканей), взрослые (уровень 7)</t>
  </si>
  <si>
    <t>Лекарственная терапия при злокачественных новообразованиях (кроме лимфоидной и кроветворной тканей), взрослые (уровень 8)</t>
  </si>
  <si>
    <t>Лекарственная терапия при злокачественных новообразованиях (кроме лимфоидной и кроветворной тканей), взрослые (уровень 9)</t>
  </si>
  <si>
    <t>Лекарственная терапия при злокачественных новообразованиях (кроме лимфоидной и кроветворной тканей), взрослые (уровень 10)</t>
  </si>
  <si>
    <t>Лекарственная терапия при доброкачественных заболеваниях крови и пузырном заносе</t>
  </si>
  <si>
    <t>Лекарственная терапия злокачественных новообразований лимфоидной и кроветворной тканей с применением моноклональных антител, ингибиторов протеинкиназы</t>
  </si>
  <si>
    <t>Фебрильная нейтропения, агранулоцитоз вследствие проведения лекарственной терапии злокачественных новообразований (кроме лимфоидной и кроветворной тканей)</t>
  </si>
  <si>
    <t>Установка, замена порт системы (катетера) для лекарственной терапии злокачественных новообразований (кроме лимфоидной и кроветворной тканей)</t>
  </si>
  <si>
    <t>Лучевая терапия (уровень 1)</t>
  </si>
  <si>
    <t>Лучевая терапия (уровень 2)</t>
  </si>
  <si>
    <t>Лучевая терапия (уровень 3)</t>
  </si>
  <si>
    <t>Оториноларингология</t>
  </si>
  <si>
    <t>Доброкачественные новообразования, новообразования in situ уха, горла, носа, полости рта</t>
  </si>
  <si>
    <t>Средний отит, мастоидит, нарушения вестибулярной функции</t>
  </si>
  <si>
    <t>Другие болезни уха</t>
  </si>
  <si>
    <t>Другие болезни и врожденные аномалии верхних дыхательных путей, симптомы и признаки, относящиеся к органам дыхания, нарушения речи</t>
  </si>
  <si>
    <t>Операции на органе слуха, придаточных пазухах носа  и верхних дыхательных путях (уровень 1)</t>
  </si>
  <si>
    <t>Операции на органе слуха, придаточных пазухах носа  и верхних дыхательных путях (уровень 2)</t>
  </si>
  <si>
    <t>Операции на органе слуха, придаточных пазухах носа  и верхних дыхательных путях (уровень 3)</t>
  </si>
  <si>
    <t>Операции на органе слуха, придаточных пазухах носа  и верхних дыхательных путях (уровень 4)</t>
  </si>
  <si>
    <t>Операции на органе слуха, придаточных пазухах носа  и верхних дыхательных путях (уровень 5)</t>
  </si>
  <si>
    <t>Замена речевого процессора</t>
  </si>
  <si>
    <t>Офтальмология</t>
  </si>
  <si>
    <t>Операции на органе зрения (уровень 1)</t>
  </si>
  <si>
    <t>Операции на органе зрения (уровень 2)</t>
  </si>
  <si>
    <t>Операции на органе зрения (уровень 3)</t>
  </si>
  <si>
    <t>Операции на органе зрения (уровень 4)</t>
  </si>
  <si>
    <t>Операции на органе зрения (уровень 5)</t>
  </si>
  <si>
    <t>Операции на органе зрения (уровень 6)</t>
  </si>
  <si>
    <t>Болезни глаза</t>
  </si>
  <si>
    <t>Травмы глаза</t>
  </si>
  <si>
    <t>Педиатрия</t>
  </si>
  <si>
    <t>Нарушения всасывания, дети</t>
  </si>
  <si>
    <t>Другие болезни органов пищеварения, дети</t>
  </si>
  <si>
    <t>Воспалительные артропатии, спондилопатии, дети</t>
  </si>
  <si>
    <t>Врожденные аномалии головного и спинного мозга, дети</t>
  </si>
  <si>
    <t>Пульмонология</t>
  </si>
  <si>
    <t>Другие болезни органов дыхания</t>
  </si>
  <si>
    <t>Интерстициальные болезни легких, врожденные аномалии развития легких, бронхо-легочная дисплазия, дети</t>
  </si>
  <si>
    <t>Доброкачественные  новообразования, новообразования in situ органов дыхания, других и неуточненных органов грудной клетки</t>
  </si>
  <si>
    <t>Пневмония, плеврит, другие болезни плевры</t>
  </si>
  <si>
    <t>Астма, взрослые</t>
  </si>
  <si>
    <t>Астма, дети</t>
  </si>
  <si>
    <t>Ревматология</t>
  </si>
  <si>
    <t>Системные поражения соединительной ткани</t>
  </si>
  <si>
    <t>Артропатии и спондилопатии</t>
  </si>
  <si>
    <t>Ревматические болезни сердца (уровень 1)</t>
  </si>
  <si>
    <t>Ревматические болезни сердца (уровень 2)</t>
  </si>
  <si>
    <t>Сердечно-сосудистая хирургия</t>
  </si>
  <si>
    <t>Флебит и тромбофлебит, варикозное расширение вен нижних конечностей</t>
  </si>
  <si>
    <t>Другие болезни, врожденные аномалии вен</t>
  </si>
  <si>
    <t>Болезни артерий, артериол и капилляров</t>
  </si>
  <si>
    <t>Диагностическое обследование сердечно-сосудистой системы</t>
  </si>
  <si>
    <t>Операции на сердце и коронарных сосудах (уровень 1)</t>
  </si>
  <si>
    <t>Операции на сердце и коронарных сосудах (уровень 2)</t>
  </si>
  <si>
    <t>Операции на сердце и коронарных сосудах (уровень 3)</t>
  </si>
  <si>
    <t>Операции на сосудах (уровень 1)</t>
  </si>
  <si>
    <t>Операции на сосудах (уровень 2)</t>
  </si>
  <si>
    <t>Операции на сосудах (уровень 3)</t>
  </si>
  <si>
    <t>Операции на сосудах (уровень 4)</t>
  </si>
  <si>
    <t>Операции на сосудах (уровень 5)</t>
  </si>
  <si>
    <t>Стоматология детская</t>
  </si>
  <si>
    <t>Болезни полости рта, слюнных желез и челюстей, врожденные аномалии лица и шеи, дети</t>
  </si>
  <si>
    <t>Терапия</t>
  </si>
  <si>
    <t>Болезни пищевода, гастрит, дуоденит , другие болезни желудка и двенадцатиперстной кишки</t>
  </si>
  <si>
    <t>Новообразования доброкачественные, insitu, неопределенного и неуточненного характера органов пищеварения</t>
  </si>
  <si>
    <t>Болезни желчного пузыря</t>
  </si>
  <si>
    <t>Другие болезни органов пищеварения, взрослые</t>
  </si>
  <si>
    <t>Гипертоническая болезнь в стадии обострения</t>
  </si>
  <si>
    <t>Стенокардия (кроме нестабильной),  хроническая ишемическая болезнь сердца (уровень 1)</t>
  </si>
  <si>
    <t>Стенокардия (кроме нестабильной),  хроническая ишемическая болезнь сердца (уровень 2)</t>
  </si>
  <si>
    <t>Другие болезни сердца (уровень 1)</t>
  </si>
  <si>
    <t>Другие болезни сердца (уровень 2)</t>
  </si>
  <si>
    <t>Бронхит необструктивный, симптомы и признаки, относящиеся к органам дыхания</t>
  </si>
  <si>
    <t>Хобл, эмфизема, бронхоэктатическая болезнь</t>
  </si>
  <si>
    <t>Отравления и другие воздействия внешних причин</t>
  </si>
  <si>
    <t>Отравления и другие воздействия внешних причин с синдромом органной дисфункции</t>
  </si>
  <si>
    <t>Госпитализация в диагностических целях с постановкой / подтверждением диагноза злокачественного новообразования</t>
  </si>
  <si>
    <t>Торакальная хирургия</t>
  </si>
  <si>
    <t>Гнойные состояния нижних дыхательных путей</t>
  </si>
  <si>
    <t>Операции на нижних дыхательных путях и легочной ткани, органах средостения (уровень 1)</t>
  </si>
  <si>
    <t>Операции на нижних дыхательных путях и легочной ткани, органах средостения (уровень 2)</t>
  </si>
  <si>
    <t>Операции на нижних дыхательных путях и легочной ткани, органах средостения (уровень 3)</t>
  </si>
  <si>
    <t>Операции на нижних дыхательных путях и легочной ткани, органах средостения (уровень 4)</t>
  </si>
  <si>
    <t>Травматология и ортопедия</t>
  </si>
  <si>
    <t>Приобретенные и врожденные костно-мышечные деформации</t>
  </si>
  <si>
    <t>Переломы шейки бедра и костей таза</t>
  </si>
  <si>
    <t>Переломы бедренной кости, другие травмы бедра и тазобедренного сустава</t>
  </si>
  <si>
    <t>Переломы, вывихи, растяжения области грудной клетки, верхней конечности и стопы</t>
  </si>
  <si>
    <t>Переломы, вывихи, растяжения области колена и голени</t>
  </si>
  <si>
    <t>Множественные переломы, травматические ампутации, размозжения и последствия  травм</t>
  </si>
  <si>
    <t>Тяжелая множественная и сочетанная травма (политравма)</t>
  </si>
  <si>
    <t>Эндопротезирование суставов</t>
  </si>
  <si>
    <t>Операции на костно-мышечной системе и суставах (уровень 1)</t>
  </si>
  <si>
    <t>Операции на костно-мышечной системе и суставах (уровень 2)</t>
  </si>
  <si>
    <t>Операции на костно-мышечной системе и суставах (уровень 3)</t>
  </si>
  <si>
    <t>Операции на костно-мышечной системе и суставах (уровень 4)</t>
  </si>
  <si>
    <t>Операции на костно-мышечной системе и суставах (уровень 5)</t>
  </si>
  <si>
    <t>Урология</t>
  </si>
  <si>
    <t>Тубулоинтерстициальные болезни почек, другие болезни мочевой системы</t>
  </si>
  <si>
    <t>Камни мочевой системы; симптомы, относящиеся к мочевой системе</t>
  </si>
  <si>
    <t>Доброкачественные новообразования, новообразования in situ, неопределенного и неизвестного характера мочевых органов и мужских половых органов</t>
  </si>
  <si>
    <t>Болезни предстательной железы</t>
  </si>
  <si>
    <t xml:space="preserve">Другие болезни, врожденые аномалии, повреждения мочевой системы и мужских половых органов </t>
  </si>
  <si>
    <t>Операции на мужских половых органах, взрослые (уровень 1)</t>
  </si>
  <si>
    <t>Операции на мужских половых органах, взрослые (уровень 2)</t>
  </si>
  <si>
    <t>Операции на мужских половых органах, взрослые (уровень 3)</t>
  </si>
  <si>
    <t>Операции на мужских половых органах, взрослые (уровень 4)</t>
  </si>
  <si>
    <t>Операции на почке и мочевыделительной системе, взрослые (уровень 1)</t>
  </si>
  <si>
    <t>Операции на почке и мочевыделительной системе, взрослые (уровень 2)</t>
  </si>
  <si>
    <t>Операции на почке и мочевыделительной системе, взрослые (уровень 3)</t>
  </si>
  <si>
    <t>Операции на почке и мочевыделительной системе, взрослые (уровень 4)</t>
  </si>
  <si>
    <t>Операции на почке и мочевыделительной системе, взрослые (уровень 5)</t>
  </si>
  <si>
    <t>Операции на почке и мочевыделительной системе, взрослые (уровень 6)</t>
  </si>
  <si>
    <t>Хирургия</t>
  </si>
  <si>
    <t>Болезни лимфатических сосудов и лимфатических узлов</t>
  </si>
  <si>
    <t>Операции на коже, подкожной клетчатке, придатках кожи (уровень 1)</t>
  </si>
  <si>
    <t>Операции на коже, подкожной клетчатке, придатках кожи (уровень 2)</t>
  </si>
  <si>
    <t>Операции на коже, подкожной клетчатке, придатках кожи (уровень 3)</t>
  </si>
  <si>
    <t>Операции на коже, подкожной клетчатке, придатках кожи (уровень 4)</t>
  </si>
  <si>
    <t>Операции на органах кроветворения и иммунной системы (уровень 1)</t>
  </si>
  <si>
    <t>Операции на органах кроветворения и иммунной системы (уровень 2)</t>
  </si>
  <si>
    <t>Операции на органах кроветворения и иммунной системы (уровень 3)</t>
  </si>
  <si>
    <t>Операции на эндокринных железах кроме гипофиза (уровень 1)</t>
  </si>
  <si>
    <t>Операции на эндокринных железах кроме гипофиза (уровень 2)</t>
  </si>
  <si>
    <t>Болезни молочной железы, новообразования молочной железы доброкачественные,  in situ, неопределенного и неизвестного характера</t>
  </si>
  <si>
    <t>Артрозы, другие поражения суставов, болезни мягких тканей</t>
  </si>
  <si>
    <t>Остеомиелит (уровень 1)</t>
  </si>
  <si>
    <t>Остеомиелит (уровень 2)</t>
  </si>
  <si>
    <t>Остеомиелит (уровень 3)</t>
  </si>
  <si>
    <t>Доброкачественные новообразования костно-мышечной системы и соединительной ткани</t>
  </si>
  <si>
    <t>Доброкачественные новообразования, новообразования in situ кожи, жировой ткани и другие болезни кожи</t>
  </si>
  <si>
    <t>Открытые раны, поверхностные, другие и неуточненные травмы</t>
  </si>
  <si>
    <t>Операции на молочной железе  (кроме злокачественных новообразований)</t>
  </si>
  <si>
    <t>Хирургия (абдоминальная)</t>
  </si>
  <si>
    <t>Операции на желчном пузыре и желчевыводящих путях (уровень 1)</t>
  </si>
  <si>
    <t>Операции на желчном пузыре и желчевыводящих путях (уровень 2)</t>
  </si>
  <si>
    <t>Операции на желчном пузыре и желчевыводящих путях (уровень 3)</t>
  </si>
  <si>
    <t>Операции на желчном пузыре и желчевыводящих путях (уровень 4)</t>
  </si>
  <si>
    <t>Операции на печени и поджелудочной железе (уровень 1)</t>
  </si>
  <si>
    <t>Операции на печени и поджелудочной железе (уровень 2)</t>
  </si>
  <si>
    <t>Панкреатит, хирургическое лечение</t>
  </si>
  <si>
    <t>Операции на пищеводе, желудке, двенадцатиперстной кишке (уровень 1)</t>
  </si>
  <si>
    <t>Операции на пищеводе, желудке, двенадцатиперстной кишке (уровень 2)</t>
  </si>
  <si>
    <t>Операции на пищеводе, желудке, двенадцатиперстной кишке (уровень 3)</t>
  </si>
  <si>
    <t>Аппендэктомия, взрослые (уровень 1)</t>
  </si>
  <si>
    <t>Аппендэктомия, взрослые (уровень 2)</t>
  </si>
  <si>
    <t>Операции по поводу грыж, взрослые (уровень 1)</t>
  </si>
  <si>
    <t>Операции по поводу грыж, взрослые (уровень 2)</t>
  </si>
  <si>
    <t>Операции по поводу грыж, взрослые (уровень 3)</t>
  </si>
  <si>
    <t>Другие операции на органах брюшной полости (уровень 1)</t>
  </si>
  <si>
    <t>Другие операции на органах брюшной полости (уровень 2)</t>
  </si>
  <si>
    <t>Другие операции на органах брюшной полости (уровень 3)</t>
  </si>
  <si>
    <t>Хирургия (комбустиология)</t>
  </si>
  <si>
    <t>Отморожения (уровень 1)</t>
  </si>
  <si>
    <t>Отморожения (уровень 2)</t>
  </si>
  <si>
    <t>Ожоги (уровень 1)</t>
  </si>
  <si>
    <t>Ожоги (уровень 2)</t>
  </si>
  <si>
    <t>Ожоги (уровень 3)</t>
  </si>
  <si>
    <t>Ожоги (уровень 4)</t>
  </si>
  <si>
    <t>Ожоги (уровень 5)</t>
  </si>
  <si>
    <t>Ожоги (уровень 4, 5) с синдромом органной дисфункции</t>
  </si>
  <si>
    <t>Челюстно-лицевая хирургия</t>
  </si>
  <si>
    <t>Болезни полости рта, слюнных желез и челюстей, врожденные аномалии лица и шеи, взрослые</t>
  </si>
  <si>
    <t>Операции на органах  полости рта (уровень 1)</t>
  </si>
  <si>
    <t>Операции на органах  полости рта (уровень 2)</t>
  </si>
  <si>
    <t>Операции на органах  полости рта  (уровень 3)</t>
  </si>
  <si>
    <t>Операции на органах  полости рта  (уровень 4)</t>
  </si>
  <si>
    <t>Эндокринология</t>
  </si>
  <si>
    <t>Сахарный диабет, взрослые (уровень 1)</t>
  </si>
  <si>
    <t>Сахарный диабет, взрослые (уровень 2)</t>
  </si>
  <si>
    <t>Заболевания гипофиза, взрослые</t>
  </si>
  <si>
    <t>Другие болезни эндокринной системы, взрослые (уровень 1)</t>
  </si>
  <si>
    <t>Другие болезни эндокринной системы, взрослые (уровень 2)</t>
  </si>
  <si>
    <t>Новообразования эндокринных желез доброкачественные,  in situ, неопределенного и неизвестного характера</t>
  </si>
  <si>
    <t>Расстройства питания</t>
  </si>
  <si>
    <t>Другие нарушения обмена веществ</t>
  </si>
  <si>
    <t>Кистозный фиброз</t>
  </si>
  <si>
    <t>Прочее</t>
  </si>
  <si>
    <t>Комплексное лечение с применением препаратов иммуноглобулина</t>
  </si>
  <si>
    <t>Редкие генетические заболевания</t>
  </si>
  <si>
    <t>Лечение с применением генно-инженерных биологических препаратов в случае отсутствия эффективности базисной терапии</t>
  </si>
  <si>
    <t>Факторы, влияющие на состояние здоровья  населения и обращения в учреждения здравоохранения</t>
  </si>
  <si>
    <t>Госпитализация в диагностических целях с постановкой диагноза туберкулеза, ВИЧ-инфекции, психического заболевания</t>
  </si>
  <si>
    <t>Отторжение, отмирание трансплантата органов и тканей</t>
  </si>
  <si>
    <t>Установка, замена, заправка помп для лекарственных препаратов</t>
  </si>
  <si>
    <t>Интенсивная терапия пациентов с нейрогенными нарушениями жизненно-важных функций, нуждающихся в их длительном искусственном замещении</t>
  </si>
  <si>
    <t>Реинфузия аутокрови</t>
  </si>
  <si>
    <t>Балонная внутриаортальная контрпульсация</t>
  </si>
  <si>
    <t>Экстракорпоральная мембранная оксигенация</t>
  </si>
  <si>
    <t>Медицинская реабилитация</t>
  </si>
  <si>
    <t>Медицинская реабилитация пациентов с заболеваниями центральной нервной системы (3 балла по ШРМ)</t>
  </si>
  <si>
    <t>Медицинская реабилитация пациентов с заболеваниями центральной нервной системы (4 балла по ШРМ)</t>
  </si>
  <si>
    <t>Медицинская реабилитация пациентов с заболеваниями центральной нервной системы (5 баллов по ШРМ)</t>
  </si>
  <si>
    <t>Медицинская реабилитация пациентов с заболеваниями центральной нервной системы (6 баллов по ШРМ)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</si>
  <si>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</si>
  <si>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Медицинская реабилитация пациентов с заболеваниями опорно-двигательного аппарата и периферической нервной системы (4 баллов по ШРМ)</t>
  </si>
  <si>
    <t>Медицинская реабилитация пациентов с заболеваниями опорно-двигательного аппарата и периферической нервной системы (5 баллов по ШРМ)</t>
  </si>
  <si>
    <t>Медицинская кардиореабилитация (3 балла по ШРМ)</t>
  </si>
  <si>
    <t>Медицинская кардиореабилитация (4 балла по ШРМ)</t>
  </si>
  <si>
    <t>Медицинская кардиореабилитация (5 балла по ШРМ)</t>
  </si>
  <si>
    <t>Медицинская реабилитация пациентов при других соматических заболеваниях (3 балла по ШРМ)</t>
  </si>
  <si>
    <t>Медицинская реабилитация пациентов при других соматических заболеваниях (4 балла по ШРМ)</t>
  </si>
  <si>
    <t>Медицинская реабилитация пациентов при других соматических заболеваниях (5 балла по ШРМ)</t>
  </si>
  <si>
    <t>Медицинская реабилитация детей, перенесших заболевания перинатального периода</t>
  </si>
  <si>
    <t>Медицинская реабилитация детей с нарушениями слуха без замены речевого процессора системы кохлеарной имплантации</t>
  </si>
  <si>
    <t>Медицинская реабилитация детей с онкологическими, гематологическими и иммунологическими заболеваниями в тяжелых формах продолжительного течения</t>
  </si>
  <si>
    <t>Медицинская реабилитация детей с поражениями центральной нервной системы</t>
  </si>
  <si>
    <t>Медицинская реабилитация детей после хирургической коррекции врожденных пороков развития органов и систем</t>
  </si>
  <si>
    <t>Гериатрия</t>
  </si>
  <si>
    <t>Старческая астения</t>
  </si>
  <si>
    <t>ИТОГО</t>
  </si>
  <si>
    <t>к Решению Комиссии  по разработке ТП ОМС   
от 26.12.2018  № 10</t>
  </si>
  <si>
    <t>Приложение № 3</t>
  </si>
  <si>
    <t>26.12.2018 №10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</si>
</sst>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\ _₽_-;\-* #,##0.00\ _₽_-;_-* &quot;-&quot;??\ _₽_-;_-@_-"/>
    <numFmt numFmtId="164" formatCode="#,##0.0"/>
    <numFmt numFmtId="165" formatCode="_-* #,##0_р_._-;\-* #,##0_р_._-;_-* &quot;-&quot;_р_._-;_-@_-"/>
    <numFmt numFmtId="166" formatCode="0.000"/>
    <numFmt numFmtId="167" formatCode="#,##0.0000"/>
    <numFmt numFmtId="168" formatCode="#,##0.000"/>
    <numFmt numFmtId="169" formatCode="_-* #,##0.00_р_._-;\-* #,##0.00_р_._-;_-* &quot;-&quot;_р_._-;_-@_-"/>
    <numFmt numFmtId="170" formatCode="_-* #,##0.00_р_._-;\-* #,##0.00_р_._-;_-* &quot;-&quot;??_р_._-;_-@_-"/>
  </numFmts>
  <fonts count="3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2"/>
      <name val="Times New Roman"/>
      <family val="2"/>
      <charset val="204"/>
    </font>
    <font>
      <sz val="11"/>
      <name val="Times New Roman"/>
      <family val="2"/>
      <charset val="204"/>
    </font>
    <font>
      <i/>
      <sz val="11"/>
      <name val="Times New Roman"/>
      <family val="2"/>
      <charset val="204"/>
    </font>
    <font>
      <b/>
      <i/>
      <sz val="11"/>
      <name val="Times New Roman"/>
      <family val="1"/>
      <charset val="204"/>
    </font>
    <font>
      <sz val="9"/>
      <name val="Times New Roman"/>
      <family val="1"/>
      <charset val="204"/>
    </font>
    <font>
      <i/>
      <sz val="10"/>
      <name val="Times New Roman"/>
      <family val="2"/>
      <charset val="204"/>
    </font>
    <font>
      <sz val="10"/>
      <name val="Times New Roman"/>
      <family val="2"/>
      <charset val="204"/>
    </font>
    <font>
      <sz val="10"/>
      <name val="Arial Cyr"/>
      <charset val="204"/>
    </font>
    <font>
      <sz val="11"/>
      <color rgb="FFFF0000"/>
      <name val="Times New Roman"/>
      <family val="1"/>
      <charset val="204"/>
    </font>
    <font>
      <sz val="12"/>
      <color rgb="FFFF0000"/>
      <name val="Calibri"/>
      <family val="2"/>
      <charset val="204"/>
      <scheme val="minor"/>
    </font>
    <font>
      <sz val="11"/>
      <color theme="7" tint="-0.249977111117893"/>
      <name val="Times New Roman"/>
      <family val="1"/>
      <charset val="204"/>
    </font>
    <font>
      <b/>
      <sz val="11"/>
      <color theme="7" tint="-0.249977111117893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b/>
      <sz val="11"/>
      <color rgb="FFFF0000"/>
      <name val="Times New Roman"/>
      <family val="1"/>
      <charset val="204"/>
    </font>
    <font>
      <b/>
      <sz val="11"/>
      <name val="Times New Roman"/>
      <family val="2"/>
      <charset val="204"/>
    </font>
    <font>
      <b/>
      <sz val="14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i/>
      <sz val="11"/>
      <name val="Times New Roman"/>
      <family val="1"/>
      <charset val="204"/>
    </font>
    <font>
      <b/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8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68">
    <xf numFmtId="0" fontId="0" fillId="0" borderId="0"/>
    <xf numFmtId="0" fontId="4" fillId="0" borderId="0"/>
    <xf numFmtId="0" fontId="4" fillId="0" borderId="0"/>
    <xf numFmtId="0" fontId="20" fillId="0" borderId="0"/>
    <xf numFmtId="0" fontId="33" fillId="0" borderId="0"/>
    <xf numFmtId="0" fontId="4" fillId="0" borderId="0"/>
    <xf numFmtId="0" fontId="34" fillId="0" borderId="0"/>
    <xf numFmtId="0" fontId="4" fillId="0" borderId="0"/>
    <xf numFmtId="0" fontId="20" fillId="0" borderId="0"/>
    <xf numFmtId="0" fontId="20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5" fillId="0" borderId="0"/>
    <xf numFmtId="0" fontId="4" fillId="0" borderId="0"/>
    <xf numFmtId="0" fontId="34" fillId="0" borderId="0"/>
    <xf numFmtId="0" fontId="6" fillId="0" borderId="0" applyFill="0" applyBorder="0" applyProtection="0">
      <alignment wrapText="1"/>
      <protection locked="0"/>
    </xf>
    <xf numFmtId="9" fontId="20" fillId="0" borderId="0" applyFont="0" applyFill="0" applyBorder="0" applyAlignment="0" applyProtection="0"/>
    <xf numFmtId="9" fontId="34" fillId="0" borderId="0" quotePrefix="1" applyFont="0" applyFill="0" applyBorder="0" applyAlignment="0">
      <protection locked="0"/>
    </xf>
    <xf numFmtId="170" fontId="20" fillId="0" borderId="0" applyFont="0" applyFill="0" applyBorder="0" applyAlignment="0" applyProtection="0"/>
    <xf numFmtId="170" fontId="20" fillId="0" borderId="0" applyFont="0" applyFill="0" applyBorder="0" applyAlignment="0" applyProtection="0"/>
    <xf numFmtId="170" fontId="20" fillId="0" borderId="0" applyFont="0" applyFill="0" applyBorder="0" applyAlignment="0" applyProtection="0"/>
    <xf numFmtId="170" fontId="20" fillId="0" borderId="0" applyFont="0" applyFill="0" applyBorder="0" applyAlignment="0" applyProtection="0"/>
    <xf numFmtId="170" fontId="20" fillId="0" borderId="0" applyFont="0" applyFill="0" applyBorder="0" applyAlignment="0" applyProtection="0"/>
    <xf numFmtId="170" fontId="20" fillId="0" borderId="0" applyFont="0" applyFill="0" applyBorder="0" applyAlignment="0" applyProtection="0"/>
    <xf numFmtId="170" fontId="20" fillId="0" borderId="0" applyFont="0" applyFill="0" applyBorder="0" applyAlignment="0" applyProtection="0"/>
    <xf numFmtId="170" fontId="20" fillId="0" borderId="0" applyFont="0" applyFill="0" applyBorder="0" applyAlignment="0" applyProtection="0"/>
    <xf numFmtId="170" fontId="20" fillId="0" borderId="0" applyFont="0" applyFill="0" applyBorder="0" applyAlignment="0" applyProtection="0"/>
    <xf numFmtId="170" fontId="20" fillId="0" borderId="0" applyFont="0" applyFill="0" applyBorder="0" applyAlignment="0" applyProtection="0"/>
    <xf numFmtId="170" fontId="20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20" fillId="0" borderId="0" applyFont="0" applyFill="0" applyBorder="0" applyAlignment="0" applyProtection="0"/>
    <xf numFmtId="170" fontId="20" fillId="0" borderId="0" applyFont="0" applyFill="0" applyBorder="0" applyAlignment="0" applyProtection="0"/>
    <xf numFmtId="170" fontId="20" fillId="0" borderId="0" applyFont="0" applyFill="0" applyBorder="0" applyAlignment="0" applyProtection="0"/>
    <xf numFmtId="170" fontId="20" fillId="0" borderId="0" applyFont="0" applyFill="0" applyBorder="0" applyAlignment="0" applyProtection="0"/>
    <xf numFmtId="170" fontId="20" fillId="0" borderId="0" applyFont="0" applyFill="0" applyBorder="0" applyAlignment="0" applyProtection="0"/>
    <xf numFmtId="170" fontId="20" fillId="0" borderId="0" applyFont="0" applyFill="0" applyBorder="0" applyAlignment="0" applyProtection="0"/>
    <xf numFmtId="170" fontId="20" fillId="0" borderId="0" applyFont="0" applyFill="0" applyBorder="0" applyAlignment="0" applyProtection="0"/>
    <xf numFmtId="170" fontId="20" fillId="0" borderId="0" applyFont="0" applyFill="0" applyBorder="0" applyAlignment="0" applyProtection="0"/>
    <xf numFmtId="170" fontId="20" fillId="0" borderId="0" applyFont="0" applyFill="0" applyBorder="0" applyAlignment="0" applyProtection="0"/>
    <xf numFmtId="170" fontId="20" fillId="0" borderId="0" applyFont="0" applyFill="0" applyBorder="0" applyAlignment="0" applyProtection="0"/>
    <xf numFmtId="170" fontId="20" fillId="0" borderId="0" applyFont="0" applyFill="0" applyBorder="0" applyAlignment="0" applyProtection="0"/>
    <xf numFmtId="170" fontId="20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20" fillId="0" borderId="0" applyFont="0" applyFill="0" applyBorder="0" applyAlignment="0" applyProtection="0"/>
    <xf numFmtId="170" fontId="20" fillId="0" borderId="0" applyFont="0" applyFill="0" applyBorder="0" applyAlignment="0" applyProtection="0"/>
    <xf numFmtId="170" fontId="20" fillId="0" borderId="0" applyFont="0" applyFill="0" applyBorder="0" applyAlignment="0" applyProtection="0"/>
    <xf numFmtId="170" fontId="20" fillId="0" borderId="0" applyFont="0" applyFill="0" applyBorder="0" applyAlignment="0" applyProtection="0"/>
    <xf numFmtId="170" fontId="35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34" fillId="0" borderId="0" quotePrefix="1" applyFont="0" applyFill="0" applyBorder="0" applyAlignment="0">
      <protection locked="0"/>
    </xf>
    <xf numFmtId="170" fontId="20" fillId="0" borderId="0" applyFont="0" applyFill="0" applyBorder="0" applyAlignment="0" applyProtection="0"/>
    <xf numFmtId="170" fontId="20" fillId="0" borderId="0" applyFont="0" applyFill="0" applyBorder="0" applyAlignment="0" applyProtection="0"/>
    <xf numFmtId="170" fontId="20" fillId="0" borderId="0" applyFont="0" applyFill="0" applyBorder="0" applyAlignment="0" applyProtection="0"/>
    <xf numFmtId="170" fontId="20" fillId="0" borderId="0" applyFont="0" applyFill="0" applyBorder="0" applyAlignment="0" applyProtection="0"/>
    <xf numFmtId="170" fontId="20" fillId="0" borderId="0" applyFont="0" applyFill="0" applyBorder="0" applyAlignment="0" applyProtection="0"/>
    <xf numFmtId="170" fontId="20" fillId="0" borderId="0" applyFont="0" applyFill="0" applyBorder="0" applyAlignment="0" applyProtection="0"/>
  </cellStyleXfs>
  <cellXfs count="268">
    <xf numFmtId="0" fontId="0" fillId="0" borderId="0" xfId="0"/>
    <xf numFmtId="0" fontId="2" fillId="0" borderId="0" xfId="0" applyFont="1" applyFill="1"/>
    <xf numFmtId="0" fontId="3" fillId="0" borderId="0" xfId="0" applyFont="1" applyFill="1" applyAlignment="1">
      <alignment wrapText="1"/>
    </xf>
    <xf numFmtId="164" fontId="3" fillId="0" borderId="0" xfId="0" applyNumberFormat="1" applyFont="1" applyFill="1" applyAlignment="1">
      <alignment horizontal="center" wrapText="1"/>
    </xf>
    <xf numFmtId="0" fontId="5" fillId="0" borderId="0" xfId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1" fontId="5" fillId="0" borderId="0" xfId="1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/>
    </xf>
    <xf numFmtId="0" fontId="3" fillId="0" borderId="0" xfId="0" applyFont="1" applyFill="1"/>
    <xf numFmtId="0" fontId="6" fillId="0" borderId="0" xfId="1" applyFont="1" applyFill="1" applyBorder="1" applyAlignment="1">
      <alignment horizontal="center" vertical="center" wrapText="1"/>
    </xf>
    <xf numFmtId="0" fontId="3" fillId="0" borderId="0" xfId="0" applyFont="1" applyFill="1" applyBorder="1" applyAlignment="1"/>
    <xf numFmtId="4" fontId="3" fillId="0" borderId="0" xfId="0" applyNumberFormat="1" applyFont="1" applyFill="1" applyBorder="1" applyAlignment="1"/>
    <xf numFmtId="1" fontId="3" fillId="0" borderId="0" xfId="0" applyNumberFormat="1" applyFont="1" applyFill="1" applyBorder="1" applyAlignment="1"/>
    <xf numFmtId="165" fontId="3" fillId="0" borderId="0" xfId="0" applyNumberFormat="1" applyFont="1" applyFill="1" applyBorder="1" applyAlignment="1"/>
    <xf numFmtId="0" fontId="5" fillId="0" borderId="3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/>
    </xf>
    <xf numFmtId="165" fontId="3" fillId="0" borderId="0" xfId="0" applyNumberFormat="1" applyFont="1" applyFill="1" applyAlignment="1">
      <alignment horizontal="right"/>
    </xf>
    <xf numFmtId="0" fontId="10" fillId="0" borderId="0" xfId="0" applyFont="1" applyFill="1"/>
    <xf numFmtId="0" fontId="13" fillId="0" borderId="0" xfId="0" applyFont="1" applyFill="1"/>
    <xf numFmtId="1" fontId="15" fillId="0" borderId="17" xfId="1" applyNumberFormat="1" applyFont="1" applyFill="1" applyBorder="1" applyAlignment="1">
      <alignment horizontal="center" vertical="center" wrapText="1"/>
    </xf>
    <xf numFmtId="1" fontId="15" fillId="0" borderId="23" xfId="1" applyNumberFormat="1" applyFont="1" applyFill="1" applyBorder="1" applyAlignment="1">
      <alignment horizontal="center" vertical="center" wrapText="1"/>
    </xf>
    <xf numFmtId="1" fontId="18" fillId="0" borderId="26" xfId="1" applyNumberFormat="1" applyFont="1" applyFill="1" applyBorder="1" applyAlignment="1">
      <alignment horizontal="center" vertical="center" wrapText="1"/>
    </xf>
    <xf numFmtId="1" fontId="18" fillId="0" borderId="30" xfId="1" applyNumberFormat="1" applyFont="1" applyFill="1" applyBorder="1" applyAlignment="1">
      <alignment horizontal="center" vertical="center" wrapText="1"/>
    </xf>
    <xf numFmtId="1" fontId="18" fillId="0" borderId="31" xfId="1" applyNumberFormat="1" applyFont="1" applyFill="1" applyBorder="1" applyAlignment="1">
      <alignment horizontal="center" vertical="center" wrapText="1"/>
    </xf>
    <xf numFmtId="0" fontId="19" fillId="0" borderId="0" xfId="0" applyFont="1" applyFill="1"/>
    <xf numFmtId="0" fontId="13" fillId="0" borderId="11" xfId="0" applyFont="1" applyFill="1" applyBorder="1"/>
    <xf numFmtId="0" fontId="0" fillId="0" borderId="12" xfId="0" applyFill="1" applyBorder="1" applyAlignment="1">
      <alignment horizontal="center" vertical="center"/>
    </xf>
    <xf numFmtId="0" fontId="8" fillId="0" borderId="12" xfId="1" applyFont="1" applyFill="1" applyBorder="1" applyAlignment="1">
      <alignment horizontal="center" vertical="center" wrapText="1"/>
    </xf>
    <xf numFmtId="165" fontId="8" fillId="0" borderId="12" xfId="1" applyNumberFormat="1" applyFont="1" applyFill="1" applyBorder="1" applyAlignment="1">
      <alignment horizontal="center" vertical="center" wrapText="1"/>
    </xf>
    <xf numFmtId="164" fontId="8" fillId="0" borderId="15" xfId="1" applyNumberFormat="1" applyFont="1" applyFill="1" applyBorder="1" applyAlignment="1">
      <alignment horizontal="center" vertical="center" wrapText="1"/>
    </xf>
    <xf numFmtId="164" fontId="8" fillId="0" borderId="12" xfId="1" applyNumberFormat="1" applyFont="1" applyFill="1" applyBorder="1" applyAlignment="1">
      <alignment horizontal="center" vertical="center" wrapText="1"/>
    </xf>
    <xf numFmtId="164" fontId="8" fillId="0" borderId="5" xfId="1" applyNumberFormat="1" applyFont="1" applyFill="1" applyBorder="1" applyAlignment="1">
      <alignment horizontal="center" vertical="center" wrapText="1"/>
    </xf>
    <xf numFmtId="1" fontId="16" fillId="0" borderId="11" xfId="1" applyNumberFormat="1" applyFont="1" applyFill="1" applyBorder="1" applyAlignment="1">
      <alignment horizontal="center" vertical="center" wrapText="1"/>
    </xf>
    <xf numFmtId="166" fontId="16" fillId="0" borderId="15" xfId="1" applyNumberFormat="1" applyFont="1" applyFill="1" applyBorder="1" applyAlignment="1">
      <alignment horizontal="center" vertical="center" wrapText="1"/>
    </xf>
    <xf numFmtId="166" fontId="16" fillId="0" borderId="15" xfId="2" applyNumberFormat="1" applyFont="1" applyFill="1" applyBorder="1" applyAlignment="1">
      <alignment horizontal="center" vertical="center" wrapText="1"/>
    </xf>
    <xf numFmtId="166" fontId="16" fillId="0" borderId="11" xfId="1" applyNumberFormat="1" applyFont="1" applyFill="1" applyBorder="1" applyAlignment="1">
      <alignment horizontal="center" vertical="center" wrapText="1"/>
    </xf>
    <xf numFmtId="166" fontId="16" fillId="0" borderId="14" xfId="1" applyNumberFormat="1" applyFont="1" applyFill="1" applyBorder="1" applyAlignment="1">
      <alignment horizontal="center" vertical="center" wrapText="1"/>
    </xf>
    <xf numFmtId="166" fontId="16" fillId="0" borderId="5" xfId="1" applyNumberFormat="1" applyFont="1" applyFill="1" applyBorder="1" applyAlignment="1">
      <alignment horizontal="center" vertical="center" wrapText="1"/>
    </xf>
    <xf numFmtId="166" fontId="16" fillId="0" borderId="4" xfId="1" applyNumberFormat="1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right"/>
    </xf>
    <xf numFmtId="0" fontId="5" fillId="0" borderId="16" xfId="0" applyFont="1" applyFill="1" applyBorder="1"/>
    <xf numFmtId="0" fontId="13" fillId="0" borderId="26" xfId="0" applyFont="1" applyFill="1" applyBorder="1"/>
    <xf numFmtId="0" fontId="0" fillId="0" borderId="32" xfId="0" applyFill="1" applyBorder="1" applyAlignment="1">
      <alignment horizontal="center" vertical="center"/>
    </xf>
    <xf numFmtId="0" fontId="8" fillId="0" borderId="27" xfId="1" applyFont="1" applyFill="1" applyBorder="1" applyAlignment="1">
      <alignment horizontal="center" vertical="center" wrapText="1"/>
    </xf>
    <xf numFmtId="165" fontId="8" fillId="0" borderId="27" xfId="1" applyNumberFormat="1" applyFont="1" applyFill="1" applyBorder="1" applyAlignment="1">
      <alignment horizontal="center" vertical="center" wrapText="1"/>
    </xf>
    <xf numFmtId="164" fontId="8" fillId="0" borderId="28" xfId="1" applyNumberFormat="1" applyFont="1" applyFill="1" applyBorder="1" applyAlignment="1">
      <alignment horizontal="center" vertical="center" wrapText="1"/>
    </xf>
    <xf numFmtId="164" fontId="8" fillId="0" borderId="32" xfId="1" applyNumberFormat="1" applyFont="1" applyFill="1" applyBorder="1" applyAlignment="1">
      <alignment horizontal="center" vertical="center" wrapText="1"/>
    </xf>
    <xf numFmtId="164" fontId="8" fillId="0" borderId="27" xfId="1" applyNumberFormat="1" applyFont="1" applyFill="1" applyBorder="1" applyAlignment="1">
      <alignment horizontal="center" vertical="center" wrapText="1"/>
    </xf>
    <xf numFmtId="164" fontId="8" fillId="0" borderId="33" xfId="1" applyNumberFormat="1" applyFont="1" applyFill="1" applyBorder="1" applyAlignment="1">
      <alignment horizontal="center" vertical="center" wrapText="1"/>
    </xf>
    <xf numFmtId="1" fontId="16" fillId="0" borderId="27" xfId="1" applyNumberFormat="1" applyFont="1" applyFill="1" applyBorder="1" applyAlignment="1">
      <alignment horizontal="center" vertical="center" wrapText="1"/>
    </xf>
    <xf numFmtId="166" fontId="16" fillId="0" borderId="30" xfId="1" applyNumberFormat="1" applyFont="1" applyFill="1" applyBorder="1" applyAlignment="1">
      <alignment horizontal="center" vertical="center" wrapText="1"/>
    </xf>
    <xf numFmtId="166" fontId="16" fillId="0" borderId="30" xfId="2" applyNumberFormat="1" applyFont="1" applyFill="1" applyBorder="1" applyAlignment="1">
      <alignment horizontal="center" vertical="center" wrapText="1"/>
    </xf>
    <xf numFmtId="166" fontId="16" fillId="0" borderId="27" xfId="1" applyNumberFormat="1" applyFont="1" applyFill="1" applyBorder="1" applyAlignment="1">
      <alignment horizontal="center" vertical="center" wrapText="1"/>
    </xf>
    <xf numFmtId="166" fontId="16" fillId="0" borderId="34" xfId="1" applyNumberFormat="1" applyFont="1" applyFill="1" applyBorder="1" applyAlignment="1">
      <alignment horizontal="center" vertical="center" wrapText="1"/>
    </xf>
    <xf numFmtId="166" fontId="16" fillId="0" borderId="33" xfId="1" applyNumberFormat="1" applyFont="1" applyFill="1" applyBorder="1" applyAlignment="1">
      <alignment horizontal="center" vertical="center" wrapText="1"/>
    </xf>
    <xf numFmtId="0" fontId="5" fillId="0" borderId="27" xfId="0" applyFont="1" applyFill="1" applyBorder="1" applyAlignment="1">
      <alignment horizontal="right"/>
    </xf>
    <xf numFmtId="0" fontId="5" fillId="0" borderId="31" xfId="0" applyFont="1" applyFill="1" applyBorder="1"/>
    <xf numFmtId="167" fontId="8" fillId="0" borderId="36" xfId="1" applyNumberFormat="1" applyFont="1" applyFill="1" applyBorder="1" applyAlignment="1">
      <alignment vertical="center" wrapText="1"/>
    </xf>
    <xf numFmtId="0" fontId="13" fillId="0" borderId="22" xfId="0" applyFont="1" applyFill="1" applyBorder="1"/>
    <xf numFmtId="0" fontId="9" fillId="0" borderId="36" xfId="0" applyFont="1" applyFill="1" applyBorder="1" applyAlignment="1">
      <alignment horizontal="center" vertical="center"/>
    </xf>
    <xf numFmtId="0" fontId="7" fillId="0" borderId="18" xfId="1" applyFont="1" applyFill="1" applyBorder="1" applyAlignment="1">
      <alignment vertical="center" wrapText="1"/>
    </xf>
    <xf numFmtId="4" fontId="7" fillId="0" borderId="18" xfId="1" applyNumberFormat="1" applyFont="1" applyFill="1" applyBorder="1" applyAlignment="1">
      <alignment horizontal="center" vertical="center" wrapText="1"/>
    </xf>
    <xf numFmtId="164" fontId="7" fillId="0" borderId="35" xfId="1" applyNumberFormat="1" applyFont="1" applyFill="1" applyBorder="1" applyAlignment="1">
      <alignment horizontal="center" vertical="center" wrapText="1"/>
    </xf>
    <xf numFmtId="2" fontId="7" fillId="0" borderId="22" xfId="0" applyNumberFormat="1" applyFont="1" applyFill="1" applyBorder="1" applyAlignment="1">
      <alignment horizontal="center" vertical="center" wrapText="1"/>
    </xf>
    <xf numFmtId="2" fontId="7" fillId="0" borderId="18" xfId="0" applyNumberFormat="1" applyFont="1" applyFill="1" applyBorder="1" applyAlignment="1">
      <alignment horizontal="center" vertical="center" wrapText="1"/>
    </xf>
    <xf numFmtId="4" fontId="7" fillId="0" borderId="21" xfId="1" applyNumberFormat="1" applyFont="1" applyFill="1" applyBorder="1" applyAlignment="1">
      <alignment horizontal="center" vertical="center" wrapText="1"/>
    </xf>
    <xf numFmtId="1" fontId="15" fillId="0" borderId="22" xfId="2" applyNumberFormat="1" applyFont="1" applyFill="1" applyBorder="1" applyAlignment="1">
      <alignment horizontal="center" vertical="center" wrapText="1"/>
    </xf>
    <xf numFmtId="165" fontId="7" fillId="0" borderId="22" xfId="1" applyNumberFormat="1" applyFont="1" applyFill="1" applyBorder="1" applyAlignment="1">
      <alignment horizontal="center" vertical="center" wrapText="1"/>
    </xf>
    <xf numFmtId="165" fontId="7" fillId="0" borderId="22" xfId="2" applyNumberFormat="1" applyFont="1" applyFill="1" applyBorder="1" applyAlignment="1">
      <alignment horizontal="center" vertical="center" wrapText="1"/>
    </xf>
    <xf numFmtId="1" fontId="15" fillId="0" borderId="20" xfId="2" applyNumberFormat="1" applyFont="1" applyFill="1" applyBorder="1" applyAlignment="1">
      <alignment horizontal="center" vertical="center" wrapText="1"/>
    </xf>
    <xf numFmtId="166" fontId="15" fillId="0" borderId="20" xfId="2" applyNumberFormat="1" applyFont="1" applyFill="1" applyBorder="1" applyAlignment="1">
      <alignment horizontal="center" vertical="center" wrapText="1"/>
    </xf>
    <xf numFmtId="166" fontId="15" fillId="0" borderId="22" xfId="2" applyNumberFormat="1" applyFont="1" applyFill="1" applyBorder="1" applyAlignment="1">
      <alignment horizontal="center" vertical="center" wrapText="1"/>
    </xf>
    <xf numFmtId="1" fontId="15" fillId="0" borderId="22" xfId="3" applyNumberFormat="1" applyFont="1" applyFill="1" applyBorder="1" applyAlignment="1">
      <alignment horizontal="center" vertical="center" wrapText="1"/>
    </xf>
    <xf numFmtId="165" fontId="7" fillId="0" borderId="20" xfId="1" applyNumberFormat="1" applyFont="1" applyFill="1" applyBorder="1" applyAlignment="1">
      <alignment horizontal="center" vertical="center" wrapText="1"/>
    </xf>
    <xf numFmtId="165" fontId="21" fillId="0" borderId="22" xfId="2" applyNumberFormat="1" applyFont="1" applyFill="1" applyBorder="1" applyAlignment="1">
      <alignment horizontal="center" vertical="center" wrapText="1"/>
    </xf>
    <xf numFmtId="165" fontId="7" fillId="0" borderId="23" xfId="1" applyNumberFormat="1" applyFont="1" applyFill="1" applyBorder="1" applyAlignment="1">
      <alignment horizontal="center" vertical="center" wrapText="1"/>
    </xf>
    <xf numFmtId="166" fontId="15" fillId="0" borderId="21" xfId="2" applyNumberFormat="1" applyFont="1" applyFill="1" applyBorder="1" applyAlignment="1">
      <alignment horizontal="center" vertical="center" wrapText="1"/>
    </xf>
    <xf numFmtId="165" fontId="7" fillId="0" borderId="17" xfId="1" applyNumberFormat="1" applyFont="1" applyFill="1" applyBorder="1" applyAlignment="1">
      <alignment horizontal="center" vertical="center" wrapText="1"/>
    </xf>
    <xf numFmtId="0" fontId="3" fillId="0" borderId="22" xfId="0" applyFont="1" applyFill="1" applyBorder="1"/>
    <xf numFmtId="0" fontId="13" fillId="0" borderId="18" xfId="1" applyFont="1" applyFill="1" applyBorder="1" applyAlignment="1">
      <alignment horizontal="center" vertical="center"/>
    </xf>
    <xf numFmtId="0" fontId="7" fillId="0" borderId="22" xfId="0" applyFont="1" applyFill="1" applyBorder="1" applyAlignment="1">
      <alignment horizontal="center" vertical="center" wrapText="1"/>
    </xf>
    <xf numFmtId="165" fontId="7" fillId="0" borderId="35" xfId="3" applyNumberFormat="1" applyFont="1" applyFill="1" applyBorder="1" applyAlignment="1">
      <alignment horizontal="center" vertical="center" wrapText="1"/>
    </xf>
    <xf numFmtId="165" fontId="7" fillId="0" borderId="22" xfId="3" applyNumberFormat="1" applyFont="1" applyFill="1" applyBorder="1" applyAlignment="1">
      <alignment horizontal="center" vertical="center" wrapText="1"/>
    </xf>
    <xf numFmtId="165" fontId="7" fillId="0" borderId="18" xfId="2" applyNumberFormat="1" applyFont="1" applyFill="1" applyBorder="1" applyAlignment="1">
      <alignment horizontal="center" vertical="center" wrapText="1"/>
    </xf>
    <xf numFmtId="0" fontId="8" fillId="0" borderId="22" xfId="0" applyFont="1" applyFill="1" applyBorder="1" applyAlignment="1">
      <alignment horizontal="center" vertical="center" wrapText="1"/>
    </xf>
    <xf numFmtId="3" fontId="7" fillId="0" borderId="22" xfId="2" applyNumberFormat="1" applyFont="1" applyFill="1" applyBorder="1" applyAlignment="1">
      <alignment horizontal="right" vertical="center" wrapText="1"/>
    </xf>
    <xf numFmtId="0" fontId="22" fillId="0" borderId="0" xfId="0" applyFont="1" applyFill="1"/>
    <xf numFmtId="0" fontId="7" fillId="0" borderId="18" xfId="0" applyFont="1" applyFill="1" applyBorder="1" applyAlignment="1">
      <alignment horizontal="center" vertical="center" wrapText="1"/>
    </xf>
    <xf numFmtId="165" fontId="8" fillId="0" borderId="22" xfId="2" applyNumberFormat="1" applyFont="1" applyFill="1" applyBorder="1" applyAlignment="1">
      <alignment horizontal="center" vertical="center" wrapText="1"/>
    </xf>
    <xf numFmtId="0" fontId="14" fillId="0" borderId="18" xfId="1" applyFont="1" applyFill="1" applyBorder="1" applyAlignment="1">
      <alignment vertical="center" wrapText="1"/>
    </xf>
    <xf numFmtId="165" fontId="7" fillId="0" borderId="18" xfId="1" applyNumberFormat="1" applyFont="1" applyFill="1" applyBorder="1" applyAlignment="1">
      <alignment horizontal="center" vertical="center" wrapText="1"/>
    </xf>
    <xf numFmtId="165" fontId="8" fillId="0" borderId="20" xfId="2" applyNumberFormat="1" applyFont="1" applyFill="1" applyBorder="1" applyAlignment="1">
      <alignment horizontal="center" vertical="center" wrapText="1"/>
    </xf>
    <xf numFmtId="165" fontId="8" fillId="0" borderId="18" xfId="2" applyNumberFormat="1" applyFont="1" applyFill="1" applyBorder="1" applyAlignment="1">
      <alignment horizontal="center" vertical="center" wrapText="1"/>
    </xf>
    <xf numFmtId="165" fontId="7" fillId="0" borderId="25" xfId="1" applyNumberFormat="1" applyFont="1" applyFill="1" applyBorder="1" applyAlignment="1">
      <alignment horizontal="center" vertical="center" wrapText="1"/>
    </xf>
    <xf numFmtId="0" fontId="3" fillId="0" borderId="8" xfId="0" applyFont="1" applyFill="1" applyBorder="1"/>
    <xf numFmtId="0" fontId="13" fillId="0" borderId="37" xfId="1" applyFont="1" applyFill="1" applyBorder="1" applyAlignment="1">
      <alignment horizontal="center" vertical="center"/>
    </xf>
    <xf numFmtId="0" fontId="7" fillId="0" borderId="37" xfId="1" applyFont="1" applyFill="1" applyBorder="1" applyAlignment="1">
      <alignment vertical="center" wrapText="1"/>
    </xf>
    <xf numFmtId="4" fontId="7" fillId="0" borderId="37" xfId="1" applyNumberFormat="1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2" fontId="7" fillId="0" borderId="8" xfId="0" applyNumberFormat="1" applyFont="1" applyFill="1" applyBorder="1" applyAlignment="1">
      <alignment horizontal="center" vertical="center" wrapText="1"/>
    </xf>
    <xf numFmtId="2" fontId="7" fillId="0" borderId="37" xfId="0" applyNumberFormat="1" applyFont="1" applyFill="1" applyBorder="1" applyAlignment="1">
      <alignment horizontal="center" vertical="center" wrapText="1"/>
    </xf>
    <xf numFmtId="4" fontId="7" fillId="0" borderId="3" xfId="1" applyNumberFormat="1" applyFont="1" applyFill="1" applyBorder="1" applyAlignment="1">
      <alignment horizontal="center" vertical="center" wrapText="1"/>
    </xf>
    <xf numFmtId="165" fontId="7" fillId="0" borderId="8" xfId="1" applyNumberFormat="1" applyFont="1" applyFill="1" applyBorder="1" applyAlignment="1">
      <alignment horizontal="center" vertical="center" wrapText="1"/>
    </xf>
    <xf numFmtId="165" fontId="7" fillId="0" borderId="8" xfId="2" applyNumberFormat="1" applyFont="1" applyFill="1" applyBorder="1" applyAlignment="1">
      <alignment horizontal="center" vertical="center" wrapText="1"/>
    </xf>
    <xf numFmtId="166" fontId="15" fillId="0" borderId="9" xfId="2" applyNumberFormat="1" applyFont="1" applyFill="1" applyBorder="1" applyAlignment="1">
      <alignment horizontal="center" vertical="center" wrapText="1"/>
    </xf>
    <xf numFmtId="165" fontId="7" fillId="0" borderId="8" xfId="3" applyNumberFormat="1" applyFont="1" applyFill="1" applyBorder="1" applyAlignment="1">
      <alignment horizontal="center" vertical="center" wrapText="1"/>
    </xf>
    <xf numFmtId="165" fontId="7" fillId="0" borderId="9" xfId="1" applyNumberFormat="1" applyFont="1" applyFill="1" applyBorder="1" applyAlignment="1">
      <alignment horizontal="center" vertical="center" wrapText="1"/>
    </xf>
    <xf numFmtId="165" fontId="7" fillId="0" borderId="10" xfId="1" applyNumberFormat="1" applyFont="1" applyFill="1" applyBorder="1" applyAlignment="1">
      <alignment horizontal="center" vertical="center" wrapText="1"/>
    </xf>
    <xf numFmtId="165" fontId="7" fillId="0" borderId="37" xfId="2" applyNumberFormat="1" applyFont="1" applyFill="1" applyBorder="1" applyAlignment="1">
      <alignment horizontal="center" vertical="center" wrapText="1"/>
    </xf>
    <xf numFmtId="165" fontId="7" fillId="0" borderId="7" xfId="1" applyNumberFormat="1" applyFont="1" applyFill="1" applyBorder="1" applyAlignment="1">
      <alignment horizontal="center" vertical="center" wrapText="1"/>
    </xf>
    <xf numFmtId="2" fontId="7" fillId="0" borderId="39" xfId="0" applyNumberFormat="1" applyFont="1" applyFill="1" applyBorder="1" applyAlignment="1">
      <alignment horizontal="center" vertical="center" wrapText="1"/>
    </xf>
    <xf numFmtId="165" fontId="7" fillId="0" borderId="40" xfId="2" applyNumberFormat="1" applyFont="1" applyFill="1" applyBorder="1" applyAlignment="1">
      <alignment horizontal="center" vertical="center" wrapText="1"/>
    </xf>
    <xf numFmtId="0" fontId="3" fillId="0" borderId="35" xfId="0" applyFont="1" applyFill="1" applyBorder="1"/>
    <xf numFmtId="0" fontId="13" fillId="0" borderId="36" xfId="1" applyFont="1" applyFill="1" applyBorder="1" applyAlignment="1">
      <alignment horizontal="center" vertical="center"/>
    </xf>
    <xf numFmtId="0" fontId="7" fillId="0" borderId="36" xfId="1" applyFont="1" applyFill="1" applyBorder="1" applyAlignment="1">
      <alignment vertical="center" wrapText="1"/>
    </xf>
    <xf numFmtId="4" fontId="7" fillId="0" borderId="36" xfId="1" applyNumberFormat="1" applyFont="1" applyFill="1" applyBorder="1" applyAlignment="1">
      <alignment horizontal="center" vertical="center" wrapText="1"/>
    </xf>
    <xf numFmtId="0" fontId="7" fillId="0" borderId="35" xfId="0" applyFont="1" applyFill="1" applyBorder="1" applyAlignment="1">
      <alignment horizontal="center" vertical="center" wrapText="1"/>
    </xf>
    <xf numFmtId="2" fontId="7" fillId="0" borderId="35" xfId="0" applyNumberFormat="1" applyFont="1" applyFill="1" applyBorder="1" applyAlignment="1">
      <alignment horizontal="center" vertical="center" wrapText="1"/>
    </xf>
    <xf numFmtId="2" fontId="7" fillId="0" borderId="36" xfId="0" applyNumberFormat="1" applyFont="1" applyFill="1" applyBorder="1" applyAlignment="1">
      <alignment horizontal="center" vertical="center" wrapText="1"/>
    </xf>
    <xf numFmtId="4" fontId="7" fillId="0" borderId="2" xfId="1" applyNumberFormat="1" applyFont="1" applyFill="1" applyBorder="1" applyAlignment="1">
      <alignment horizontal="center" vertical="center" wrapText="1"/>
    </xf>
    <xf numFmtId="165" fontId="7" fillId="0" borderId="35" xfId="1" applyNumberFormat="1" applyFont="1" applyFill="1" applyBorder="1" applyAlignment="1">
      <alignment horizontal="center" vertical="center" wrapText="1"/>
    </xf>
    <xf numFmtId="165" fontId="7" fillId="0" borderId="35" xfId="2" applyNumberFormat="1" applyFont="1" applyFill="1" applyBorder="1" applyAlignment="1">
      <alignment horizontal="center" vertical="center" wrapText="1"/>
    </xf>
    <xf numFmtId="166" fontId="15" fillId="0" borderId="1" xfId="2" applyNumberFormat="1" applyFont="1" applyFill="1" applyBorder="1" applyAlignment="1">
      <alignment horizontal="center" vertical="center" wrapText="1"/>
    </xf>
    <xf numFmtId="165" fontId="7" fillId="0" borderId="1" xfId="1" applyNumberFormat="1" applyFont="1" applyFill="1" applyBorder="1" applyAlignment="1">
      <alignment horizontal="center" vertical="center" wrapText="1"/>
    </xf>
    <xf numFmtId="165" fontId="7" fillId="0" borderId="44" xfId="1" applyNumberFormat="1" applyFont="1" applyFill="1" applyBorder="1" applyAlignment="1">
      <alignment horizontal="center" vertical="center" wrapText="1"/>
    </xf>
    <xf numFmtId="165" fontId="7" fillId="0" borderId="36" xfId="2" applyNumberFormat="1" applyFont="1" applyFill="1" applyBorder="1" applyAlignment="1">
      <alignment horizontal="center" vertical="center" wrapText="1"/>
    </xf>
    <xf numFmtId="165" fontId="7" fillId="0" borderId="45" xfId="1" applyNumberFormat="1" applyFont="1" applyFill="1" applyBorder="1" applyAlignment="1">
      <alignment horizontal="center" vertical="center" wrapText="1"/>
    </xf>
    <xf numFmtId="2" fontId="26" fillId="0" borderId="22" xfId="0" applyNumberFormat="1" applyFont="1" applyFill="1" applyBorder="1" applyAlignment="1">
      <alignment horizontal="center" vertical="center" wrapText="1"/>
    </xf>
    <xf numFmtId="2" fontId="26" fillId="0" borderId="18" xfId="0" applyNumberFormat="1" applyFont="1" applyFill="1" applyBorder="1" applyAlignment="1">
      <alignment horizontal="center" vertical="center" wrapText="1"/>
    </xf>
    <xf numFmtId="0" fontId="14" fillId="0" borderId="22" xfId="0" applyFont="1" applyFill="1" applyBorder="1" applyAlignment="1">
      <alignment horizontal="center" vertical="center" wrapText="1"/>
    </xf>
    <xf numFmtId="1" fontId="7" fillId="0" borderId="20" xfId="2" applyNumberFormat="1" applyFont="1" applyFill="1" applyBorder="1" applyAlignment="1">
      <alignment horizontal="center" vertical="center" wrapText="1"/>
    </xf>
    <xf numFmtId="168" fontId="7" fillId="0" borderId="18" xfId="1" applyNumberFormat="1" applyFont="1" applyFill="1" applyBorder="1" applyAlignment="1">
      <alignment horizontal="center" vertical="center" wrapText="1"/>
    </xf>
    <xf numFmtId="169" fontId="7" fillId="0" borderId="46" xfId="1" applyNumberFormat="1" applyFont="1" applyFill="1" applyBorder="1" applyAlignment="1">
      <alignment horizontal="center" vertical="center" wrapText="1"/>
    </xf>
    <xf numFmtId="166" fontId="26" fillId="0" borderId="18" xfId="0" applyNumberFormat="1" applyFont="1" applyFill="1" applyBorder="1" applyAlignment="1">
      <alignment horizontal="center" vertical="center" wrapText="1"/>
    </xf>
    <xf numFmtId="0" fontId="26" fillId="0" borderId="22" xfId="0" applyFont="1" applyFill="1" applyBorder="1" applyAlignment="1">
      <alignment horizontal="center" vertical="center" wrapText="1"/>
    </xf>
    <xf numFmtId="2" fontId="5" fillId="0" borderId="18" xfId="0" applyNumberFormat="1" applyFont="1" applyFill="1" applyBorder="1" applyAlignment="1">
      <alignment horizontal="center" vertical="center" wrapText="1"/>
    </xf>
    <xf numFmtId="165" fontId="7" fillId="0" borderId="18" xfId="1" applyNumberFormat="1" applyFont="1" applyFill="1" applyBorder="1" applyAlignment="1">
      <alignment vertical="center" wrapText="1"/>
    </xf>
    <xf numFmtId="0" fontId="7" fillId="0" borderId="37" xfId="0" applyFont="1" applyFill="1" applyBorder="1" applyAlignment="1">
      <alignment horizontal="center" vertical="center" wrapText="1"/>
    </xf>
    <xf numFmtId="165" fontId="21" fillId="0" borderId="8" xfId="2" applyNumberFormat="1" applyFont="1" applyFill="1" applyBorder="1" applyAlignment="1">
      <alignment horizontal="center" vertical="center" wrapText="1"/>
    </xf>
    <xf numFmtId="4" fontId="9" fillId="0" borderId="22" xfId="0" applyNumberFormat="1" applyFont="1" applyFill="1" applyBorder="1"/>
    <xf numFmtId="2" fontId="14" fillId="0" borderId="18" xfId="0" applyNumberFormat="1" applyFont="1" applyFill="1" applyBorder="1" applyAlignment="1">
      <alignment horizontal="center" vertical="center" wrapText="1"/>
    </xf>
    <xf numFmtId="165" fontId="14" fillId="0" borderId="8" xfId="2" applyNumberFormat="1" applyFont="1" applyFill="1" applyBorder="1" applyAlignment="1">
      <alignment horizontal="center" vertical="center" wrapText="1"/>
    </xf>
    <xf numFmtId="164" fontId="32" fillId="0" borderId="22" xfId="1" applyNumberFormat="1" applyFont="1" applyFill="1" applyBorder="1" applyAlignment="1">
      <alignment horizontal="center" vertical="center" wrapText="1"/>
    </xf>
    <xf numFmtId="165" fontId="3" fillId="0" borderId="0" xfId="0" applyNumberFormat="1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8" fillId="0" borderId="36" xfId="1" applyFont="1" applyFill="1" applyBorder="1" applyAlignment="1">
      <alignment vertical="center" wrapText="1"/>
    </xf>
    <xf numFmtId="164" fontId="8" fillId="0" borderId="35" xfId="1" applyNumberFormat="1" applyFont="1" applyFill="1" applyBorder="1" applyAlignment="1">
      <alignment horizontal="center" vertical="center" wrapText="1"/>
    </xf>
    <xf numFmtId="167" fontId="8" fillId="0" borderId="35" xfId="1" applyNumberFormat="1" applyFont="1" applyFill="1" applyBorder="1" applyAlignment="1">
      <alignment vertical="center" wrapText="1"/>
    </xf>
    <xf numFmtId="164" fontId="8" fillId="0" borderId="36" xfId="1" applyNumberFormat="1" applyFont="1" applyFill="1" applyBorder="1" applyAlignment="1">
      <alignment horizontal="center" vertical="center" wrapText="1"/>
    </xf>
    <xf numFmtId="164" fontId="8" fillId="0" borderId="2" xfId="1" applyNumberFormat="1" applyFont="1" applyFill="1" applyBorder="1" applyAlignment="1">
      <alignment horizontal="center" vertical="center" wrapText="1"/>
    </xf>
    <xf numFmtId="165" fontId="8" fillId="0" borderId="35" xfId="2" applyNumberFormat="1" applyFont="1" applyFill="1" applyBorder="1" applyAlignment="1">
      <alignment horizontal="center" vertical="center" wrapText="1"/>
    </xf>
    <xf numFmtId="165" fontId="8" fillId="0" borderId="1" xfId="2" applyNumberFormat="1" applyFont="1" applyFill="1" applyBorder="1" applyAlignment="1">
      <alignment horizontal="center" vertical="center" wrapText="1"/>
    </xf>
    <xf numFmtId="165" fontId="8" fillId="0" borderId="36" xfId="2" applyNumberFormat="1" applyFont="1" applyFill="1" applyBorder="1" applyAlignment="1">
      <alignment horizontal="center" vertical="center" wrapText="1"/>
    </xf>
    <xf numFmtId="0" fontId="8" fillId="0" borderId="18" xfId="1" applyFont="1" applyFill="1" applyBorder="1" applyAlignment="1">
      <alignment vertical="center" wrapText="1"/>
    </xf>
    <xf numFmtId="0" fontId="5" fillId="0" borderId="18" xfId="1" applyFont="1" applyFill="1" applyBorder="1" applyAlignment="1">
      <alignment horizontal="center" vertical="center"/>
    </xf>
    <xf numFmtId="4" fontId="8" fillId="0" borderId="18" xfId="1" applyNumberFormat="1" applyFont="1" applyFill="1" applyBorder="1" applyAlignment="1">
      <alignment horizontal="center" vertical="center" wrapText="1"/>
    </xf>
    <xf numFmtId="164" fontId="8" fillId="0" borderId="18" xfId="1" applyNumberFormat="1" applyFont="1" applyFill="1" applyBorder="1" applyAlignment="1">
      <alignment horizontal="center" vertical="center" wrapText="1"/>
    </xf>
    <xf numFmtId="0" fontId="25" fillId="0" borderId="38" xfId="0" applyFont="1" applyFill="1" applyBorder="1"/>
    <xf numFmtId="0" fontId="13" fillId="0" borderId="39" xfId="1" applyFont="1" applyFill="1" applyBorder="1" applyAlignment="1">
      <alignment horizontal="center" vertical="center"/>
    </xf>
    <xf numFmtId="0" fontId="7" fillId="0" borderId="39" xfId="1" applyFont="1" applyFill="1" applyBorder="1" applyAlignment="1">
      <alignment vertical="center" wrapText="1"/>
    </xf>
    <xf numFmtId="4" fontId="7" fillId="0" borderId="39" xfId="1" applyNumberFormat="1" applyFont="1" applyFill="1" applyBorder="1" applyAlignment="1">
      <alignment horizontal="center" vertical="center" wrapText="1"/>
    </xf>
    <xf numFmtId="0" fontId="7" fillId="0" borderId="40" xfId="0" applyFont="1" applyFill="1" applyBorder="1" applyAlignment="1">
      <alignment horizontal="center" vertical="center" wrapText="1"/>
    </xf>
    <xf numFmtId="2" fontId="7" fillId="0" borderId="40" xfId="0" applyNumberFormat="1" applyFont="1" applyFill="1" applyBorder="1" applyAlignment="1">
      <alignment horizontal="center" vertical="center" wrapText="1"/>
    </xf>
    <xf numFmtId="4" fontId="7" fillId="0" borderId="41" xfId="1" applyNumberFormat="1" applyFont="1" applyFill="1" applyBorder="1" applyAlignment="1">
      <alignment horizontal="center" vertical="center" wrapText="1"/>
    </xf>
    <xf numFmtId="166" fontId="15" fillId="0" borderId="42" xfId="2" applyNumberFormat="1" applyFont="1" applyFill="1" applyBorder="1" applyAlignment="1">
      <alignment horizontal="center" vertical="center" wrapText="1"/>
    </xf>
    <xf numFmtId="165" fontId="7" fillId="0" borderId="40" xfId="3" applyNumberFormat="1" applyFont="1" applyFill="1" applyBorder="1" applyAlignment="1">
      <alignment horizontal="center" vertical="center" wrapText="1"/>
    </xf>
    <xf numFmtId="165" fontId="7" fillId="0" borderId="39" xfId="2" applyNumberFormat="1" applyFont="1" applyFill="1" applyBorder="1" applyAlignment="1">
      <alignment horizontal="center" vertical="center" wrapText="1"/>
    </xf>
    <xf numFmtId="165" fontId="7" fillId="0" borderId="38" xfId="1" applyNumberFormat="1" applyFont="1" applyFill="1" applyBorder="1" applyAlignment="1">
      <alignment horizontal="center" vertical="center" wrapText="1"/>
    </xf>
    <xf numFmtId="165" fontId="7" fillId="0" borderId="43" xfId="1" applyNumberFormat="1" applyFont="1" applyFill="1" applyBorder="1" applyAlignment="1">
      <alignment horizontal="center" vertical="center" wrapText="1"/>
    </xf>
    <xf numFmtId="0" fontId="2" fillId="0" borderId="41" xfId="0" applyFont="1" applyFill="1" applyBorder="1"/>
    <xf numFmtId="168" fontId="8" fillId="0" borderId="18" xfId="1" applyNumberFormat="1" applyFont="1" applyFill="1" applyBorder="1" applyAlignment="1">
      <alignment horizontal="center" vertical="center" wrapText="1"/>
    </xf>
    <xf numFmtId="0" fontId="8" fillId="0" borderId="18" xfId="1" applyFont="1" applyFill="1" applyBorder="1" applyAlignment="1">
      <alignment horizontal="left" vertical="center" wrapText="1"/>
    </xf>
    <xf numFmtId="165" fontId="8" fillId="0" borderId="22" xfId="1" applyNumberFormat="1" applyFont="1" applyFill="1" applyBorder="1" applyAlignment="1">
      <alignment horizontal="center" vertical="center" wrapText="1"/>
    </xf>
    <xf numFmtId="165" fontId="7" fillId="0" borderId="23" xfId="2" applyNumberFormat="1" applyFont="1" applyFill="1" applyBorder="1" applyAlignment="1">
      <alignment horizontal="center" vertical="center" wrapText="1"/>
    </xf>
    <xf numFmtId="0" fontId="6" fillId="0" borderId="18" xfId="1" applyFont="1" applyFill="1" applyBorder="1" applyAlignment="1">
      <alignment horizontal="center" vertical="center"/>
    </xf>
    <xf numFmtId="0" fontId="27" fillId="0" borderId="22" xfId="0" applyFont="1" applyFill="1" applyBorder="1" applyAlignment="1">
      <alignment wrapText="1"/>
    </xf>
    <xf numFmtId="166" fontId="26" fillId="0" borderId="22" xfId="0" applyNumberFormat="1" applyFont="1" applyFill="1" applyBorder="1" applyAlignment="1">
      <alignment horizontal="center" vertical="center" wrapText="1"/>
    </xf>
    <xf numFmtId="0" fontId="26" fillId="0" borderId="18" xfId="0" applyFont="1" applyFill="1" applyBorder="1" applyAlignment="1">
      <alignment horizontal="center" vertical="center" wrapText="1"/>
    </xf>
    <xf numFmtId="2" fontId="5" fillId="0" borderId="22" xfId="0" applyNumberFormat="1" applyFont="1" applyFill="1" applyBorder="1" applyAlignment="1">
      <alignment horizontal="center" vertical="center" wrapText="1"/>
    </xf>
    <xf numFmtId="3" fontId="11" fillId="0" borderId="22" xfId="0" applyNumberFormat="1" applyFont="1" applyFill="1" applyBorder="1" applyAlignment="1">
      <alignment vertical="center"/>
    </xf>
    <xf numFmtId="0" fontId="28" fillId="0" borderId="38" xfId="0" applyFont="1" applyFill="1" applyBorder="1"/>
    <xf numFmtId="0" fontId="7" fillId="0" borderId="39" xfId="0" applyFont="1" applyFill="1" applyBorder="1" applyAlignment="1">
      <alignment horizontal="center" vertical="center" wrapText="1"/>
    </xf>
    <xf numFmtId="165" fontId="8" fillId="0" borderId="40" xfId="2" applyNumberFormat="1" applyFont="1" applyFill="1" applyBorder="1" applyAlignment="1">
      <alignment horizontal="center" vertical="center" wrapText="1"/>
    </xf>
    <xf numFmtId="165" fontId="21" fillId="0" borderId="40" xfId="2" applyNumberFormat="1" applyFont="1" applyFill="1" applyBorder="1" applyAlignment="1">
      <alignment horizontal="center" vertical="center" wrapText="1"/>
    </xf>
    <xf numFmtId="4" fontId="29" fillId="0" borderId="18" xfId="1" applyNumberFormat="1" applyFont="1" applyFill="1" applyBorder="1" applyAlignment="1">
      <alignment horizontal="center" vertical="center" wrapText="1"/>
    </xf>
    <xf numFmtId="0" fontId="25" fillId="0" borderId="22" xfId="0" applyFont="1" applyFill="1" applyBorder="1"/>
    <xf numFmtId="0" fontId="30" fillId="0" borderId="18" xfId="1" applyFont="1" applyFill="1" applyBorder="1" applyAlignment="1">
      <alignment horizontal="center" vertical="center"/>
    </xf>
    <xf numFmtId="0" fontId="30" fillId="0" borderId="18" xfId="1" applyFont="1" applyFill="1" applyBorder="1" applyAlignment="1">
      <alignment vertical="center" wrapText="1"/>
    </xf>
    <xf numFmtId="0" fontId="30" fillId="0" borderId="22" xfId="0" applyFont="1" applyFill="1" applyBorder="1" applyAlignment="1">
      <alignment horizontal="center" vertical="center" wrapText="1"/>
    </xf>
    <xf numFmtId="2" fontId="14" fillId="0" borderId="22" xfId="0" applyNumberFormat="1" applyFont="1" applyFill="1" applyBorder="1" applyAlignment="1">
      <alignment horizontal="center" vertical="center" wrapText="1"/>
    </xf>
    <xf numFmtId="4" fontId="14" fillId="0" borderId="18" xfId="1" applyNumberFormat="1" applyFont="1" applyFill="1" applyBorder="1" applyAlignment="1">
      <alignment horizontal="center" vertical="center" wrapText="1"/>
    </xf>
    <xf numFmtId="4" fontId="14" fillId="0" borderId="21" xfId="1" applyNumberFormat="1" applyFont="1" applyFill="1" applyBorder="1" applyAlignment="1">
      <alignment horizontal="center" vertical="center" wrapText="1"/>
    </xf>
    <xf numFmtId="0" fontId="31" fillId="0" borderId="0" xfId="0" applyFont="1" applyFill="1"/>
    <xf numFmtId="0" fontId="14" fillId="0" borderId="18" xfId="1" applyFont="1" applyFill="1" applyBorder="1" applyAlignment="1">
      <alignment horizontal="center" vertical="center"/>
    </xf>
    <xf numFmtId="165" fontId="14" fillId="0" borderId="8" xfId="3" applyNumberFormat="1" applyFont="1" applyFill="1" applyBorder="1" applyAlignment="1">
      <alignment horizontal="center" vertical="center" wrapText="1"/>
    </xf>
    <xf numFmtId="165" fontId="14" fillId="0" borderId="22" xfId="2" applyNumberFormat="1" applyFont="1" applyFill="1" applyBorder="1" applyAlignment="1">
      <alignment horizontal="center" vertical="center" wrapText="1"/>
    </xf>
    <xf numFmtId="165" fontId="14" fillId="0" borderId="37" xfId="2" applyNumberFormat="1" applyFont="1" applyFill="1" applyBorder="1" applyAlignment="1">
      <alignment horizontal="center" vertical="center" wrapText="1"/>
    </xf>
    <xf numFmtId="165" fontId="14" fillId="0" borderId="17" xfId="1" applyNumberFormat="1" applyFont="1" applyFill="1" applyBorder="1" applyAlignment="1">
      <alignment horizontal="center" vertical="center" wrapText="1"/>
    </xf>
    <xf numFmtId="165" fontId="14" fillId="0" borderId="23" xfId="1" applyNumberFormat="1" applyFont="1" applyFill="1" applyBorder="1" applyAlignment="1">
      <alignment horizontal="center" vertical="center" wrapText="1"/>
    </xf>
    <xf numFmtId="0" fontId="32" fillId="0" borderId="22" xfId="1" applyFont="1" applyFill="1" applyBorder="1" applyAlignment="1">
      <alignment vertical="center" wrapText="1"/>
    </xf>
    <xf numFmtId="164" fontId="32" fillId="0" borderId="20" xfId="1" applyNumberFormat="1" applyFont="1" applyFill="1" applyBorder="1" applyAlignment="1">
      <alignment horizontal="center" vertical="center" wrapText="1"/>
    </xf>
    <xf numFmtId="165" fontId="32" fillId="0" borderId="22" xfId="2" applyNumberFormat="1" applyFont="1" applyFill="1" applyBorder="1" applyAlignment="1">
      <alignment horizontal="center"/>
    </xf>
    <xf numFmtId="165" fontId="32" fillId="0" borderId="22" xfId="1" applyNumberFormat="1" applyFont="1" applyFill="1" applyBorder="1" applyAlignment="1">
      <alignment horizontal="center"/>
    </xf>
    <xf numFmtId="165" fontId="32" fillId="0" borderId="20" xfId="1" applyNumberFormat="1" applyFont="1" applyFill="1" applyBorder="1" applyAlignment="1">
      <alignment horizontal="center"/>
    </xf>
    <xf numFmtId="165" fontId="32" fillId="0" borderId="17" xfId="1" applyNumberFormat="1" applyFont="1" applyFill="1" applyBorder="1" applyAlignment="1">
      <alignment horizontal="center"/>
    </xf>
    <xf numFmtId="165" fontId="32" fillId="0" borderId="23" xfId="1" applyNumberFormat="1" applyFont="1" applyFill="1" applyBorder="1" applyAlignment="1">
      <alignment horizontal="center"/>
    </xf>
    <xf numFmtId="165" fontId="32" fillId="0" borderId="18" xfId="1" applyNumberFormat="1" applyFont="1" applyFill="1" applyBorder="1" applyAlignment="1">
      <alignment horizontal="center"/>
    </xf>
    <xf numFmtId="165" fontId="32" fillId="0" borderId="24" xfId="1" applyNumberFormat="1" applyFont="1" applyFill="1" applyBorder="1" applyAlignment="1">
      <alignment horizontal="center"/>
    </xf>
    <xf numFmtId="165" fontId="32" fillId="0" borderId="47" xfId="1" applyNumberFormat="1" applyFont="1" applyFill="1" applyBorder="1" applyAlignment="1">
      <alignment horizontal="center"/>
    </xf>
    <xf numFmtId="169" fontId="32" fillId="0" borderId="23" xfId="1" applyNumberFormat="1" applyFont="1" applyFill="1" applyBorder="1" applyAlignment="1">
      <alignment horizontal="center"/>
    </xf>
    <xf numFmtId="3" fontId="5" fillId="0" borderId="0" xfId="1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164" fontId="7" fillId="0" borderId="13" xfId="1" applyNumberFormat="1" applyFont="1" applyFill="1" applyBorder="1" applyAlignment="1">
      <alignment horizontal="center" vertical="center" wrapText="1"/>
    </xf>
    <xf numFmtId="164" fontId="7" fillId="0" borderId="19" xfId="1" applyNumberFormat="1" applyFont="1" applyFill="1" applyBorder="1" applyAlignment="1">
      <alignment horizontal="center" vertical="center" wrapText="1"/>
    </xf>
    <xf numFmtId="164" fontId="7" fillId="0" borderId="28" xfId="1" applyNumberFormat="1" applyFont="1" applyFill="1" applyBorder="1" applyAlignment="1">
      <alignment horizontal="center" vertical="center" wrapText="1"/>
    </xf>
    <xf numFmtId="164" fontId="14" fillId="0" borderId="14" xfId="1" applyNumberFormat="1" applyFont="1" applyFill="1" applyBorder="1" applyAlignment="1">
      <alignment horizontal="center" vertical="center" wrapText="1"/>
    </xf>
    <xf numFmtId="164" fontId="14" fillId="0" borderId="5" xfId="1" applyNumberFormat="1" applyFont="1" applyFill="1" applyBorder="1" applyAlignment="1">
      <alignment horizontal="center" vertical="center" wrapText="1"/>
    </xf>
    <xf numFmtId="1" fontId="15" fillId="0" borderId="14" xfId="1" applyNumberFormat="1" applyFont="1" applyFill="1" applyBorder="1" applyAlignment="1">
      <alignment horizontal="center" vertical="center" wrapText="1"/>
    </xf>
    <xf numFmtId="1" fontId="15" fillId="0" borderId="12" xfId="1" applyNumberFormat="1" applyFont="1" applyFill="1" applyBorder="1" applyAlignment="1">
      <alignment horizontal="center" vertical="center" wrapText="1"/>
    </xf>
    <xf numFmtId="1" fontId="15" fillId="0" borderId="15" xfId="1" applyNumberFormat="1" applyFont="1" applyFill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center" vertical="center" textRotation="90"/>
    </xf>
    <xf numFmtId="0" fontId="13" fillId="0" borderId="17" xfId="0" applyFont="1" applyFill="1" applyBorder="1" applyAlignment="1">
      <alignment horizontal="center" vertical="center" textRotation="90"/>
    </xf>
    <xf numFmtId="0" fontId="13" fillId="0" borderId="26" xfId="0" applyFont="1" applyFill="1" applyBorder="1" applyAlignment="1">
      <alignment horizontal="center" vertical="center" textRotation="90"/>
    </xf>
    <xf numFmtId="0" fontId="4" fillId="0" borderId="12" xfId="1" applyFont="1" applyFill="1" applyBorder="1" applyAlignment="1">
      <alignment horizontal="center" vertical="center" wrapText="1"/>
    </xf>
    <xf numFmtId="0" fontId="4" fillId="0" borderId="18" xfId="1" applyFont="1" applyFill="1" applyBorder="1" applyAlignment="1">
      <alignment horizontal="center" vertical="center" wrapText="1"/>
    </xf>
    <xf numFmtId="0" fontId="0" fillId="0" borderId="27" xfId="0" applyFill="1" applyBorder="1" applyAlignment="1">
      <alignment horizontal="center" vertical="center" wrapText="1"/>
    </xf>
    <xf numFmtId="0" fontId="8" fillId="0" borderId="13" xfId="1" applyFont="1" applyFill="1" applyBorder="1" applyAlignment="1">
      <alignment horizontal="center" vertical="center" wrapText="1"/>
    </xf>
    <xf numFmtId="0" fontId="8" fillId="0" borderId="19" xfId="1" applyFont="1" applyFill="1" applyBorder="1" applyAlignment="1">
      <alignment horizontal="center" vertical="center" wrapText="1"/>
    </xf>
    <xf numFmtId="0" fontId="8" fillId="0" borderId="28" xfId="1" applyFont="1" applyFill="1" applyBorder="1" applyAlignment="1">
      <alignment horizontal="center" vertical="center" wrapText="1"/>
    </xf>
    <xf numFmtId="0" fontId="7" fillId="0" borderId="13" xfId="1" applyFont="1" applyFill="1" applyBorder="1" applyAlignment="1">
      <alignment horizontal="center" vertical="center" wrapText="1"/>
    </xf>
    <xf numFmtId="0" fontId="7" fillId="0" borderId="19" xfId="1" applyFont="1" applyFill="1" applyBorder="1" applyAlignment="1">
      <alignment horizontal="center" vertical="center" wrapText="1"/>
    </xf>
    <xf numFmtId="0" fontId="7" fillId="0" borderId="28" xfId="1" applyFont="1" applyFill="1" applyBorder="1" applyAlignment="1">
      <alignment horizontal="center" vertical="center" wrapText="1"/>
    </xf>
    <xf numFmtId="1" fontId="36" fillId="0" borderId="15" xfId="1" applyNumberFormat="1" applyFont="1" applyFill="1" applyBorder="1" applyAlignment="1">
      <alignment horizontal="center" vertical="center" wrapText="1"/>
    </xf>
    <xf numFmtId="1" fontId="15" fillId="0" borderId="11" xfId="1" applyNumberFormat="1" applyFont="1" applyFill="1" applyBorder="1" applyAlignment="1">
      <alignment horizontal="center" vertical="center" wrapText="1"/>
    </xf>
    <xf numFmtId="1" fontId="16" fillId="0" borderId="14" xfId="1" applyNumberFormat="1" applyFont="1" applyFill="1" applyBorder="1" applyAlignment="1">
      <alignment horizontal="center" vertical="center" wrapText="1"/>
    </xf>
    <xf numFmtId="1" fontId="16" fillId="0" borderId="12" xfId="1" applyNumberFormat="1" applyFont="1" applyFill="1" applyBorder="1" applyAlignment="1">
      <alignment horizontal="center" vertical="center" wrapText="1"/>
    </xf>
    <xf numFmtId="1" fontId="16" fillId="0" borderId="15" xfId="1" applyNumberFormat="1" applyFont="1" applyFill="1" applyBorder="1" applyAlignment="1">
      <alignment horizontal="center" vertical="center" wrapText="1"/>
    </xf>
    <xf numFmtId="1" fontId="15" fillId="0" borderId="6" xfId="1" applyNumberFormat="1" applyFont="1" applyFill="1" applyBorder="1" applyAlignment="1">
      <alignment horizontal="center" vertical="center" wrapText="1"/>
    </xf>
    <xf numFmtId="1" fontId="15" fillId="0" borderId="16" xfId="1" applyNumberFormat="1" applyFont="1" applyFill="1" applyBorder="1" applyAlignment="1">
      <alignment horizontal="center" vertical="center" wrapText="1"/>
    </xf>
    <xf numFmtId="0" fontId="14" fillId="0" borderId="20" xfId="0" applyFont="1" applyFill="1" applyBorder="1" applyAlignment="1">
      <alignment horizontal="center" vertical="center"/>
    </xf>
    <xf numFmtId="0" fontId="14" fillId="0" borderId="21" xfId="0" applyFont="1" applyFill="1" applyBorder="1" applyAlignment="1">
      <alignment horizontal="center" vertical="center"/>
    </xf>
    <xf numFmtId="49" fontId="15" fillId="0" borderId="17" xfId="1" applyNumberFormat="1" applyFont="1" applyFill="1" applyBorder="1" applyAlignment="1">
      <alignment horizontal="center" vertical="center" wrapText="1"/>
    </xf>
    <xf numFmtId="49" fontId="15" fillId="0" borderId="22" xfId="1" applyNumberFormat="1" applyFont="1" applyFill="1" applyBorder="1" applyAlignment="1">
      <alignment horizontal="center" vertical="center" wrapText="1"/>
    </xf>
    <xf numFmtId="1" fontId="15" fillId="0" borderId="5" xfId="1" applyNumberFormat="1" applyFont="1" applyFill="1" applyBorder="1" applyAlignment="1">
      <alignment horizontal="center" vertical="center" wrapText="1"/>
    </xf>
    <xf numFmtId="1" fontId="15" fillId="0" borderId="4" xfId="1" applyNumberFormat="1" applyFont="1" applyFill="1" applyBorder="1" applyAlignment="1">
      <alignment horizontal="center" vertical="center" wrapText="1"/>
    </xf>
    <xf numFmtId="49" fontId="15" fillId="0" borderId="20" xfId="1" applyNumberFormat="1" applyFont="1" applyFill="1" applyBorder="1" applyAlignment="1">
      <alignment horizontal="center" vertical="center" wrapText="1"/>
    </xf>
    <xf numFmtId="49" fontId="15" fillId="0" borderId="25" xfId="1" applyNumberFormat="1" applyFont="1" applyFill="1" applyBorder="1" applyAlignment="1">
      <alignment horizontal="center" vertical="center" wrapText="1"/>
    </xf>
    <xf numFmtId="164" fontId="17" fillId="0" borderId="8" xfId="1" applyNumberFormat="1" applyFont="1" applyFill="1" applyBorder="1" applyAlignment="1">
      <alignment horizontal="center" vertical="center" wrapText="1"/>
    </xf>
    <xf numFmtId="164" fontId="17" fillId="0" borderId="28" xfId="1" applyNumberFormat="1" applyFont="1" applyFill="1" applyBorder="1" applyAlignment="1">
      <alignment horizontal="center" vertical="center" wrapText="1"/>
    </xf>
    <xf numFmtId="164" fontId="17" fillId="0" borderId="9" xfId="1" applyNumberFormat="1" applyFont="1" applyFill="1" applyBorder="1" applyAlignment="1">
      <alignment horizontal="center" vertical="center" wrapText="1"/>
    </xf>
    <xf numFmtId="164" fontId="17" fillId="0" borderId="29" xfId="1" applyNumberFormat="1" applyFont="1" applyFill="1" applyBorder="1" applyAlignment="1">
      <alignment horizontal="center" vertical="center" wrapText="1"/>
    </xf>
    <xf numFmtId="1" fontId="15" fillId="0" borderId="17" xfId="1" applyNumberFormat="1" applyFont="1" applyFill="1" applyBorder="1" applyAlignment="1">
      <alignment horizontal="center" vertical="center" wrapText="1"/>
    </xf>
    <xf numFmtId="1" fontId="15" fillId="0" borderId="22" xfId="1" applyNumberFormat="1" applyFont="1" applyFill="1" applyBorder="1" applyAlignment="1">
      <alignment horizontal="center" vertical="center" wrapText="1"/>
    </xf>
    <xf numFmtId="49" fontId="15" fillId="0" borderId="18" xfId="1" applyNumberFormat="1" applyFont="1" applyFill="1" applyBorder="1" applyAlignment="1">
      <alignment horizontal="center" vertical="center" wrapText="1"/>
    </xf>
    <xf numFmtId="49" fontId="15" fillId="0" borderId="24" xfId="1" applyNumberFormat="1" applyFont="1" applyFill="1" applyBorder="1" applyAlignment="1">
      <alignment horizontal="center" vertical="center" wrapText="1"/>
    </xf>
    <xf numFmtId="49" fontId="15" fillId="0" borderId="21" xfId="1" applyNumberFormat="1" applyFont="1" applyFill="1" applyBorder="1" applyAlignment="1">
      <alignment horizontal="center" vertical="center" wrapText="1"/>
    </xf>
    <xf numFmtId="49" fontId="15" fillId="0" borderId="23" xfId="1" applyNumberFormat="1" applyFont="1" applyFill="1" applyBorder="1" applyAlignment="1">
      <alignment horizontal="center" vertical="center" wrapText="1"/>
    </xf>
    <xf numFmtId="1" fontId="15" fillId="0" borderId="20" xfId="1" applyNumberFormat="1" applyFont="1" applyFill="1" applyBorder="1" applyAlignment="1">
      <alignment horizontal="center" vertical="center" wrapText="1"/>
    </xf>
    <xf numFmtId="1" fontId="15" fillId="0" borderId="18" xfId="1" applyNumberFormat="1" applyFont="1" applyFill="1" applyBorder="1" applyAlignment="1">
      <alignment horizontal="center" vertical="center" wrapText="1"/>
    </xf>
    <xf numFmtId="1" fontId="15" fillId="0" borderId="25" xfId="1" applyNumberFormat="1" applyFont="1" applyFill="1" applyBorder="1" applyAlignment="1">
      <alignment horizontal="center" vertical="center" wrapText="1"/>
    </xf>
    <xf numFmtId="14" fontId="12" fillId="0" borderId="22" xfId="0" applyNumberFormat="1" applyFont="1" applyFill="1" applyBorder="1" applyAlignment="1">
      <alignment horizontal="center"/>
    </xf>
    <xf numFmtId="0" fontId="12" fillId="0" borderId="22" xfId="0" applyFont="1" applyFill="1" applyBorder="1" applyAlignment="1">
      <alignment horizontal="center"/>
    </xf>
    <xf numFmtId="1" fontId="15" fillId="0" borderId="21" xfId="1" applyNumberFormat="1" applyFont="1" applyFill="1" applyBorder="1" applyAlignment="1">
      <alignment horizontal="center" vertical="center" wrapText="1"/>
    </xf>
    <xf numFmtId="1" fontId="15" fillId="0" borderId="24" xfId="1" applyNumberFormat="1" applyFont="1" applyFill="1" applyBorder="1" applyAlignment="1">
      <alignment horizontal="center" vertical="center" wrapText="1"/>
    </xf>
    <xf numFmtId="1" fontId="15" fillId="0" borderId="23" xfId="1" applyNumberFormat="1" applyFont="1" applyFill="1" applyBorder="1" applyAlignment="1">
      <alignment horizontal="center" vertical="center" wrapText="1"/>
    </xf>
    <xf numFmtId="0" fontId="37" fillId="0" borderId="0" xfId="1" applyFont="1" applyFill="1" applyBorder="1" applyAlignment="1">
      <alignment horizontal="center" vertical="center" wrapText="1"/>
    </xf>
    <xf numFmtId="0" fontId="25" fillId="0" borderId="0" xfId="0" applyFont="1" applyFill="1" applyAlignment="1">
      <alignment horizontal="right"/>
    </xf>
    <xf numFmtId="0" fontId="25" fillId="0" borderId="0" xfId="0" applyFont="1" applyFill="1" applyBorder="1" applyAlignment="1">
      <alignment horizontal="right" wrapText="1"/>
    </xf>
  </cellXfs>
  <cellStyles count="68">
    <cellStyle name="Normal_КСГ" xfId="4"/>
    <cellStyle name="Обычный" xfId="0" builtinId="0"/>
    <cellStyle name="Обычный 2" xfId="1"/>
    <cellStyle name="Обычный 2 2" xfId="3"/>
    <cellStyle name="Обычный 2 3" xfId="5"/>
    <cellStyle name="Обычный 2 3 2" xfId="2"/>
    <cellStyle name="Обычный 2 4" xfId="6"/>
    <cellStyle name="Обычный 2 5" xfId="7"/>
    <cellStyle name="Обычный 3" xfId="8"/>
    <cellStyle name="Обычный 3 2" xfId="9"/>
    <cellStyle name="Обычный 3 2 2" xfId="10"/>
    <cellStyle name="Обычный 3 2 3" xfId="11"/>
    <cellStyle name="Обычный 3 3" xfId="12"/>
    <cellStyle name="Обычный 3 3 2" xfId="13"/>
    <cellStyle name="Обычный 3 3 2 2" xfId="14"/>
    <cellStyle name="Обычный 3 4" xfId="15"/>
    <cellStyle name="Обычный 3 4 2" xfId="16"/>
    <cellStyle name="Обычный 3 5" xfId="17"/>
    <cellStyle name="Обычный 3 5 2" xfId="18"/>
    <cellStyle name="Обычный 4" xfId="19"/>
    <cellStyle name="Обычный 4 2" xfId="20"/>
    <cellStyle name="Обычный 5" xfId="21"/>
    <cellStyle name="Обычный 5 2" xfId="22"/>
    <cellStyle name="Обычный 6" xfId="23"/>
    <cellStyle name="Обычный 7" xfId="24"/>
    <cellStyle name="Обычный Лена" xfId="25"/>
    <cellStyle name="Процентный 2" xfId="26"/>
    <cellStyle name="Процентный 3" xfId="27"/>
    <cellStyle name="Финансовый 10" xfId="28"/>
    <cellStyle name="Финансовый 11" xfId="29"/>
    <cellStyle name="Финансовый 12" xfId="30"/>
    <cellStyle name="Финансовый 13" xfId="31"/>
    <cellStyle name="Финансовый 14" xfId="32"/>
    <cellStyle name="Финансовый 15" xfId="33"/>
    <cellStyle name="Финансовый 16" xfId="34"/>
    <cellStyle name="Финансовый 17" xfId="35"/>
    <cellStyle name="Финансовый 18" xfId="36"/>
    <cellStyle name="Финансовый 19" xfId="37"/>
    <cellStyle name="Финансовый 2" xfId="38"/>
    <cellStyle name="Финансовый 2 2" xfId="39"/>
    <cellStyle name="Финансовый 2 3" xfId="40"/>
    <cellStyle name="Финансовый 20" xfId="41"/>
    <cellStyle name="Финансовый 21" xfId="42"/>
    <cellStyle name="Финансовый 22" xfId="43"/>
    <cellStyle name="Финансовый 23" xfId="44"/>
    <cellStyle name="Финансовый 24" xfId="45"/>
    <cellStyle name="Финансовый 25" xfId="46"/>
    <cellStyle name="Финансовый 26" xfId="47"/>
    <cellStyle name="Финансовый 27" xfId="48"/>
    <cellStyle name="Финансовый 28" xfId="49"/>
    <cellStyle name="Финансовый 29" xfId="50"/>
    <cellStyle name="Финансовый 3" xfId="51"/>
    <cellStyle name="Финансовый 3 2" xfId="52"/>
    <cellStyle name="Финансовый 3 3" xfId="53"/>
    <cellStyle name="Финансовый 30" xfId="54"/>
    <cellStyle name="Финансовый 31" xfId="55"/>
    <cellStyle name="Финансовый 32" xfId="56"/>
    <cellStyle name="Финансовый 33" xfId="57"/>
    <cellStyle name="Финансовый 34" xfId="58"/>
    <cellStyle name="Финансовый 35" xfId="59"/>
    <cellStyle name="Финансовый 36" xfId="60"/>
    <cellStyle name="Финансовый 37" xfId="61"/>
    <cellStyle name="Финансовый 4" xfId="62"/>
    <cellStyle name="Финансовый 5" xfId="63"/>
    <cellStyle name="Финансовый 6" xfId="64"/>
    <cellStyle name="Финансовый 7" xfId="65"/>
    <cellStyle name="Финансовый 8" xfId="66"/>
    <cellStyle name="Финансовый 9" xfId="6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DO393"/>
  <sheetViews>
    <sheetView tabSelected="1" view="pageBreakPreview" zoomScale="90" zoomScaleNormal="80" zoomScaleSheetLayoutView="90" workbookViewId="0">
      <pane xSplit="13" ySplit="10" topLeftCell="AD384" activePane="bottomRight" state="frozen"/>
      <selection activeCell="CM182" sqref="CM182"/>
      <selection pane="topRight" activeCell="CM182" sqref="CM182"/>
      <selection pane="bottomLeft" activeCell="CM182" sqref="CM182"/>
      <selection pane="bottomRight" activeCell="I384" sqref="I384"/>
    </sheetView>
  </sheetViews>
  <sheetFormatPr defaultColWidth="9.140625" defaultRowHeight="15.75" x14ac:dyDescent="0.25"/>
  <cols>
    <col min="1" max="1" width="4.7109375" style="1" customWidth="1"/>
    <col min="2" max="2" width="10" style="1" customWidth="1"/>
    <col min="3" max="3" width="42.140625" style="2" customWidth="1"/>
    <col min="4" max="4" width="12.5703125" style="2" customWidth="1"/>
    <col min="5" max="6" width="10.140625" style="3" customWidth="1"/>
    <col min="7" max="9" width="8.5703125" style="3" customWidth="1"/>
    <col min="10" max="13" width="4.85546875" style="3" customWidth="1"/>
    <col min="14" max="14" width="11.42578125" style="5" hidden="1" customWidth="1"/>
    <col min="15" max="15" width="16" style="5" hidden="1" customWidth="1"/>
    <col min="16" max="16" width="11.28515625" style="5" hidden="1" customWidth="1"/>
    <col min="17" max="17" width="18.28515625" style="5" hidden="1" customWidth="1"/>
    <col min="18" max="18" width="11.28515625" style="8" hidden="1" customWidth="1"/>
    <col min="19" max="19" width="15.42578125" style="8" hidden="1" customWidth="1"/>
    <col min="20" max="20" width="10.5703125" style="144" hidden="1" customWidth="1"/>
    <col min="21" max="21" width="15.28515625" style="5" hidden="1" customWidth="1"/>
    <col min="22" max="22" width="12.28515625" style="5" hidden="1" customWidth="1"/>
    <col min="23" max="23" width="16.7109375" style="5" hidden="1" customWidth="1"/>
    <col min="24" max="24" width="12.140625" style="5" hidden="1" customWidth="1"/>
    <col min="25" max="25" width="15.5703125" style="5" hidden="1" customWidth="1"/>
    <col min="26" max="26" width="10.7109375" style="5" hidden="1" customWidth="1"/>
    <col min="27" max="27" width="15.7109375" style="5" hidden="1" customWidth="1"/>
    <col min="28" max="28" width="10.5703125" style="5" hidden="1" customWidth="1"/>
    <col min="29" max="29" width="19.140625" style="5" hidden="1" customWidth="1"/>
    <col min="30" max="30" width="10" style="5" customWidth="1"/>
    <col min="31" max="31" width="15.5703125" style="5" customWidth="1"/>
    <col min="32" max="32" width="11.140625" style="5" hidden="1" customWidth="1"/>
    <col min="33" max="33" width="15.42578125" style="5" hidden="1" customWidth="1"/>
    <col min="34" max="34" width="11.85546875" style="5" hidden="1" customWidth="1"/>
    <col min="35" max="35" width="16.85546875" style="5" hidden="1" customWidth="1"/>
    <col min="36" max="36" width="9.85546875" style="5" customWidth="1"/>
    <col min="37" max="37" width="14.85546875" style="5" customWidth="1"/>
    <col min="38" max="38" width="9.7109375" style="5" customWidth="1"/>
    <col min="39" max="39" width="15.28515625" style="5" customWidth="1"/>
    <col min="40" max="40" width="10" style="5" hidden="1" customWidth="1"/>
    <col min="41" max="41" width="13.7109375" style="5" hidden="1" customWidth="1"/>
    <col min="42" max="42" width="11.28515625" style="8" hidden="1" customWidth="1"/>
    <col min="43" max="43" width="19" style="8" hidden="1" customWidth="1"/>
    <col min="44" max="44" width="9" style="5" customWidth="1"/>
    <col min="45" max="45" width="14.85546875" style="5" customWidth="1"/>
    <col min="46" max="46" width="12.42578125" style="5" hidden="1" customWidth="1"/>
    <col min="47" max="47" width="14.5703125" style="5" hidden="1" customWidth="1"/>
    <col min="48" max="48" width="11.5703125" style="5" customWidth="1"/>
    <col min="49" max="49" width="15.5703125" style="5" customWidth="1"/>
    <col min="50" max="50" width="12.140625" style="5" hidden="1" customWidth="1"/>
    <col min="51" max="51" width="14.7109375" style="5" hidden="1" customWidth="1"/>
    <col min="52" max="52" width="10.42578125" style="5" hidden="1" customWidth="1"/>
    <col min="53" max="53" width="13.7109375" style="5" hidden="1" customWidth="1"/>
    <col min="54" max="54" width="12.42578125" style="5" hidden="1" customWidth="1"/>
    <col min="55" max="55" width="17.28515625" style="5" hidden="1" customWidth="1"/>
    <col min="56" max="56" width="9.28515625" style="5" hidden="1" customWidth="1"/>
    <col min="57" max="57" width="14.28515625" style="5" hidden="1" customWidth="1"/>
    <col min="58" max="58" width="11.140625" style="5" hidden="1" customWidth="1"/>
    <col min="59" max="59" width="15.85546875" style="5" hidden="1" customWidth="1"/>
    <col min="60" max="60" width="12" style="5" hidden="1" customWidth="1"/>
    <col min="61" max="61" width="14.85546875" style="5" hidden="1" customWidth="1"/>
    <col min="62" max="62" width="11.28515625" style="5" hidden="1" customWidth="1"/>
    <col min="63" max="63" width="16.5703125" style="5" hidden="1" customWidth="1"/>
    <col min="64" max="64" width="11.85546875" style="5" hidden="1" customWidth="1"/>
    <col min="65" max="65" width="16.85546875" style="5" hidden="1" customWidth="1"/>
    <col min="66" max="66" width="11.28515625" style="5" hidden="1" customWidth="1"/>
    <col min="67" max="67" width="15.7109375" style="5" hidden="1" customWidth="1"/>
    <col min="68" max="68" width="11.28515625" style="5" hidden="1" customWidth="1"/>
    <col min="69" max="69" width="16.140625" style="5" hidden="1" customWidth="1"/>
    <col min="70" max="70" width="9.42578125" style="5" hidden="1" customWidth="1"/>
    <col min="71" max="71" width="16" style="5" hidden="1" customWidth="1"/>
    <col min="72" max="72" width="12" style="5" hidden="1" customWidth="1"/>
    <col min="73" max="73" width="16.85546875" style="5" hidden="1" customWidth="1"/>
    <col min="74" max="74" width="10.5703125" style="5" hidden="1" customWidth="1"/>
    <col min="75" max="75" width="16.28515625" style="5" hidden="1" customWidth="1"/>
    <col min="76" max="76" width="11.42578125" style="5" hidden="1" customWidth="1"/>
    <col min="77" max="77" width="17.28515625" style="5" hidden="1" customWidth="1"/>
    <col min="78" max="78" width="11.28515625" style="5" hidden="1" customWidth="1"/>
    <col min="79" max="79" width="15.5703125" style="5" hidden="1" customWidth="1"/>
    <col min="80" max="80" width="11.85546875" style="5" hidden="1" customWidth="1"/>
    <col min="81" max="81" width="14.7109375" style="5" hidden="1" customWidth="1"/>
    <col min="82" max="82" width="11.140625" style="5" hidden="1" customWidth="1"/>
    <col min="83" max="83" width="15.140625" style="5" hidden="1" customWidth="1"/>
    <col min="84" max="84" width="11.42578125" style="5" hidden="1" customWidth="1"/>
    <col min="85" max="85" width="15.140625" style="5" hidden="1" customWidth="1"/>
    <col min="86" max="86" width="13.7109375" style="5" hidden="1" customWidth="1"/>
    <col min="87" max="87" width="16.28515625" style="5" hidden="1" customWidth="1"/>
    <col min="88" max="88" width="11.140625" style="5" hidden="1" customWidth="1"/>
    <col min="89" max="89" width="14.140625" style="5" hidden="1" customWidth="1"/>
    <col min="90" max="90" width="11.28515625" style="5" hidden="1" customWidth="1"/>
    <col min="91" max="91" width="15" style="5" hidden="1" customWidth="1"/>
    <col min="92" max="92" width="12" style="5" hidden="1" customWidth="1"/>
    <col min="93" max="93" width="16.140625" style="5" hidden="1" customWidth="1"/>
    <col min="94" max="94" width="11.140625" style="5" hidden="1" customWidth="1"/>
    <col min="95" max="95" width="15.7109375" style="5" hidden="1" customWidth="1"/>
    <col min="96" max="96" width="11.28515625" style="5" hidden="1" customWidth="1"/>
    <col min="97" max="97" width="15.28515625" style="5" hidden="1" customWidth="1"/>
    <col min="98" max="98" width="10.85546875" style="5" hidden="1" customWidth="1"/>
    <col min="99" max="99" width="17" style="5" hidden="1" customWidth="1"/>
    <col min="100" max="100" width="11.85546875" style="5" hidden="1" customWidth="1"/>
    <col min="101" max="101" width="16.28515625" style="5" hidden="1" customWidth="1"/>
    <col min="102" max="102" width="12.140625" style="5" hidden="1" customWidth="1"/>
    <col min="103" max="103" width="15.42578125" style="5" hidden="1" customWidth="1"/>
    <col min="104" max="104" width="11.7109375" style="5" hidden="1" customWidth="1"/>
    <col min="105" max="105" width="16.5703125" style="5" hidden="1" customWidth="1"/>
    <col min="106" max="106" width="12.42578125" style="5" hidden="1" customWidth="1"/>
    <col min="107" max="107" width="13.5703125" style="5" hidden="1" customWidth="1"/>
    <col min="108" max="108" width="11.28515625" style="5" customWidth="1"/>
    <col min="109" max="109" width="15.7109375" style="5" customWidth="1"/>
    <col min="110" max="110" width="9" style="5" hidden="1" customWidth="1"/>
    <col min="111" max="111" width="17.7109375" style="5" hidden="1" customWidth="1"/>
    <col min="112" max="112" width="11.85546875" style="5" hidden="1" customWidth="1"/>
    <col min="113" max="113" width="17.42578125" style="5" hidden="1" customWidth="1"/>
    <col min="114" max="114" width="9.140625" style="5" hidden="1" customWidth="1"/>
    <col min="115" max="115" width="16.140625" style="5" hidden="1" customWidth="1"/>
    <col min="116" max="116" width="13.5703125" style="5" hidden="1" customWidth="1"/>
    <col min="117" max="117" width="17" style="5" hidden="1" customWidth="1"/>
    <col min="118" max="118" width="13.85546875" style="7" hidden="1" customWidth="1"/>
    <col min="119" max="119" width="18.85546875" style="8" hidden="1" customWidth="1"/>
    <col min="120" max="123" width="0" style="1" hidden="1" customWidth="1"/>
    <col min="124" max="16384" width="9.140625" style="1"/>
  </cols>
  <sheetData>
    <row r="1" spans="1:119" ht="23.25" customHeight="1" x14ac:dyDescent="0.25">
      <c r="L1" s="4"/>
      <c r="M1" s="4"/>
      <c r="R1" s="4"/>
      <c r="S1" s="4"/>
      <c r="T1" s="6"/>
      <c r="U1" s="4"/>
      <c r="AP1" s="4"/>
      <c r="AQ1" s="4"/>
      <c r="DD1" s="266" t="s">
        <v>520</v>
      </c>
      <c r="DE1" s="266"/>
    </row>
    <row r="2" spans="1:119" ht="48.75" customHeight="1" x14ac:dyDescent="0.25">
      <c r="L2" s="9"/>
      <c r="M2" s="9"/>
      <c r="R2" s="4"/>
      <c r="S2" s="4"/>
      <c r="T2" s="6"/>
      <c r="U2" s="4"/>
      <c r="AL2" s="211"/>
      <c r="AM2" s="211"/>
      <c r="AN2" s="211"/>
      <c r="AO2" s="211"/>
      <c r="AP2" s="4"/>
      <c r="AQ2" s="4"/>
      <c r="AR2" s="211"/>
      <c r="AS2" s="211"/>
      <c r="AT2" s="211"/>
      <c r="AU2" s="211"/>
      <c r="AV2" s="211"/>
      <c r="AW2" s="211"/>
      <c r="AX2" s="211"/>
      <c r="AY2" s="211"/>
      <c r="AZ2" s="211"/>
      <c r="BA2" s="211"/>
      <c r="BB2" s="211"/>
      <c r="BC2" s="211"/>
      <c r="BD2" s="211"/>
      <c r="BE2" s="211"/>
      <c r="BF2" s="211"/>
      <c r="BG2" s="211"/>
      <c r="BH2" s="211"/>
      <c r="BI2" s="211"/>
      <c r="BJ2" s="211"/>
      <c r="BK2" s="211"/>
      <c r="BL2" s="211"/>
      <c r="BM2" s="211"/>
      <c r="BN2" s="211"/>
      <c r="BO2" s="211"/>
      <c r="BP2" s="211"/>
      <c r="BQ2" s="211"/>
      <c r="BR2" s="211"/>
      <c r="BS2" s="211"/>
      <c r="BT2" s="211"/>
      <c r="BU2" s="211"/>
      <c r="BV2" s="211"/>
      <c r="BW2" s="211"/>
      <c r="BX2" s="211"/>
      <c r="BY2" s="211"/>
      <c r="BZ2" s="211"/>
      <c r="CA2" s="211"/>
      <c r="CB2" s="211"/>
      <c r="CC2" s="211"/>
      <c r="CD2" s="211"/>
      <c r="CE2" s="211"/>
      <c r="CF2" s="211"/>
      <c r="CG2" s="211"/>
      <c r="CH2" s="211"/>
      <c r="CI2" s="211"/>
      <c r="CJ2" s="211"/>
      <c r="CK2" s="211"/>
      <c r="CL2" s="211"/>
      <c r="CM2" s="211"/>
      <c r="CN2" s="211"/>
      <c r="CO2" s="211"/>
      <c r="CP2" s="211"/>
      <c r="CQ2" s="211"/>
      <c r="CR2" s="211"/>
      <c r="CS2" s="211"/>
      <c r="CT2" s="211"/>
      <c r="CU2" s="211"/>
      <c r="CV2" s="211"/>
      <c r="CW2" s="211"/>
      <c r="CX2" s="211"/>
      <c r="CY2" s="211"/>
      <c r="CZ2" s="211"/>
      <c r="DA2" s="211"/>
      <c r="DB2" s="211"/>
      <c r="DC2" s="211"/>
      <c r="DD2" s="267" t="s">
        <v>519</v>
      </c>
      <c r="DE2" s="267"/>
    </row>
    <row r="3" spans="1:119" ht="55.5" customHeight="1" thickBot="1" x14ac:dyDescent="0.3">
      <c r="A3" s="265" t="s">
        <v>0</v>
      </c>
      <c r="B3" s="265"/>
      <c r="C3" s="265"/>
      <c r="D3" s="265"/>
      <c r="E3" s="265"/>
      <c r="F3" s="265"/>
      <c r="G3" s="265"/>
      <c r="H3" s="265"/>
      <c r="I3" s="265"/>
      <c r="J3" s="265"/>
      <c r="K3" s="265"/>
      <c r="L3" s="265"/>
      <c r="M3" s="265"/>
      <c r="N3" s="10"/>
      <c r="O3" s="10"/>
      <c r="P3" s="10"/>
      <c r="Q3" s="10"/>
      <c r="R3" s="10"/>
      <c r="S3" s="11">
        <f>D110*E110*G110*J110</f>
        <v>62516.999999999993</v>
      </c>
      <c r="T3" s="12"/>
      <c r="U3" s="10"/>
      <c r="V3" s="10"/>
      <c r="W3" s="10"/>
      <c r="X3" s="10"/>
      <c r="Y3" s="10"/>
      <c r="AB3" s="10"/>
      <c r="AC3" s="10"/>
      <c r="AD3" s="10"/>
      <c r="AE3" s="10"/>
      <c r="AF3" s="10"/>
      <c r="AG3" s="10"/>
      <c r="AH3" s="10"/>
      <c r="AI3" s="10"/>
      <c r="AJ3" s="13"/>
      <c r="AK3" s="13"/>
      <c r="AL3" s="210"/>
      <c r="AM3" s="4"/>
      <c r="AN3" s="4"/>
      <c r="AO3" s="4"/>
      <c r="AP3" s="10"/>
      <c r="AQ3" s="10"/>
      <c r="AR3" s="4"/>
      <c r="AS3" s="4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10"/>
      <c r="CC3" s="10"/>
      <c r="CD3" s="10"/>
      <c r="CE3" s="10"/>
      <c r="CF3" s="10"/>
      <c r="CG3" s="10"/>
      <c r="CL3" s="4"/>
      <c r="CM3" s="4"/>
      <c r="CN3" s="10"/>
      <c r="CO3" s="10"/>
      <c r="CP3" s="10"/>
      <c r="CQ3" s="10"/>
      <c r="CR3" s="10"/>
      <c r="CS3" s="10"/>
      <c r="CT3" s="10"/>
      <c r="CU3" s="10"/>
      <c r="CV3" s="4"/>
      <c r="CW3" s="4"/>
      <c r="CX3" s="4"/>
      <c r="CY3" s="4"/>
      <c r="DB3" s="4"/>
      <c r="DC3" s="4"/>
      <c r="DD3" s="4"/>
      <c r="DE3" s="4"/>
      <c r="DF3" s="14"/>
      <c r="DG3" s="14"/>
      <c r="DH3" s="14"/>
      <c r="DI3" s="14"/>
      <c r="DJ3" s="4"/>
      <c r="DK3" s="4"/>
      <c r="DL3" s="15"/>
      <c r="DN3" s="16">
        <f>DN48+DN144</f>
        <v>10439</v>
      </c>
      <c r="DO3" s="16">
        <f>DO48+DO144</f>
        <v>825854366.23599994</v>
      </c>
    </row>
    <row r="4" spans="1:119" s="18" customFormat="1" ht="108" customHeight="1" x14ac:dyDescent="0.25">
      <c r="A4" s="220" t="s">
        <v>1</v>
      </c>
      <c r="B4" s="223" t="s">
        <v>2</v>
      </c>
      <c r="C4" s="226" t="s">
        <v>3</v>
      </c>
      <c r="D4" s="229" t="s">
        <v>4</v>
      </c>
      <c r="E4" s="212" t="s">
        <v>5</v>
      </c>
      <c r="F4" s="212"/>
      <c r="G4" s="212" t="s">
        <v>6</v>
      </c>
      <c r="H4" s="212" t="s">
        <v>7</v>
      </c>
      <c r="I4" s="212" t="s">
        <v>8</v>
      </c>
      <c r="J4" s="215" t="s">
        <v>9</v>
      </c>
      <c r="K4" s="216"/>
      <c r="L4" s="216"/>
      <c r="M4" s="216"/>
      <c r="N4" s="217" t="s">
        <v>10</v>
      </c>
      <c r="O4" s="218"/>
      <c r="P4" s="219" t="s">
        <v>11</v>
      </c>
      <c r="Q4" s="219"/>
      <c r="R4" s="219" t="s">
        <v>12</v>
      </c>
      <c r="S4" s="219"/>
      <c r="T4" s="219" t="s">
        <v>13</v>
      </c>
      <c r="U4" s="219"/>
      <c r="V4" s="219" t="s">
        <v>14</v>
      </c>
      <c r="W4" s="219"/>
      <c r="X4" s="219" t="s">
        <v>15</v>
      </c>
      <c r="Y4" s="219"/>
      <c r="Z4" s="219" t="s">
        <v>16</v>
      </c>
      <c r="AA4" s="219"/>
      <c r="AB4" s="219" t="s">
        <v>17</v>
      </c>
      <c r="AC4" s="219"/>
      <c r="AD4" s="219" t="s">
        <v>18</v>
      </c>
      <c r="AE4" s="219"/>
      <c r="AF4" s="219" t="s">
        <v>19</v>
      </c>
      <c r="AG4" s="219"/>
      <c r="AH4" s="219" t="s">
        <v>20</v>
      </c>
      <c r="AI4" s="219"/>
      <c r="AJ4" s="232" t="s">
        <v>21</v>
      </c>
      <c r="AK4" s="232"/>
      <c r="AL4" s="219" t="s">
        <v>22</v>
      </c>
      <c r="AM4" s="219"/>
      <c r="AN4" s="219" t="s">
        <v>23</v>
      </c>
      <c r="AO4" s="217"/>
      <c r="AP4" s="233" t="s">
        <v>24</v>
      </c>
      <c r="AQ4" s="219"/>
      <c r="AR4" s="232" t="s">
        <v>25</v>
      </c>
      <c r="AS4" s="232"/>
      <c r="AT4" s="234" t="s">
        <v>26</v>
      </c>
      <c r="AU4" s="235"/>
      <c r="AV4" s="219" t="s">
        <v>27</v>
      </c>
      <c r="AW4" s="219"/>
      <c r="AX4" s="219" t="s">
        <v>28</v>
      </c>
      <c r="AY4" s="219"/>
      <c r="AZ4" s="219" t="s">
        <v>29</v>
      </c>
      <c r="BA4" s="219"/>
      <c r="BB4" s="219" t="s">
        <v>30</v>
      </c>
      <c r="BC4" s="219"/>
      <c r="BD4" s="219" t="s">
        <v>31</v>
      </c>
      <c r="BE4" s="219"/>
      <c r="BF4" s="219" t="s">
        <v>32</v>
      </c>
      <c r="BG4" s="219"/>
      <c r="BH4" s="217" t="s">
        <v>33</v>
      </c>
      <c r="BI4" s="218"/>
      <c r="BJ4" s="219" t="s">
        <v>34</v>
      </c>
      <c r="BK4" s="219"/>
      <c r="BL4" s="219" t="s">
        <v>35</v>
      </c>
      <c r="BM4" s="219"/>
      <c r="BN4" s="219" t="s">
        <v>36</v>
      </c>
      <c r="BO4" s="219"/>
      <c r="BP4" s="219" t="s">
        <v>37</v>
      </c>
      <c r="BQ4" s="219"/>
      <c r="BR4" s="219" t="s">
        <v>38</v>
      </c>
      <c r="BS4" s="219"/>
      <c r="BT4" s="219" t="s">
        <v>39</v>
      </c>
      <c r="BU4" s="219"/>
      <c r="BV4" s="219" t="s">
        <v>40</v>
      </c>
      <c r="BW4" s="219"/>
      <c r="BX4" s="219" t="s">
        <v>41</v>
      </c>
      <c r="BY4" s="219"/>
      <c r="BZ4" s="219" t="s">
        <v>42</v>
      </c>
      <c r="CA4" s="238"/>
      <c r="CB4" s="243" t="s">
        <v>43</v>
      </c>
      <c r="CC4" s="218"/>
      <c r="CD4" s="217" t="s">
        <v>44</v>
      </c>
      <c r="CE4" s="218"/>
      <c r="CF4" s="219" t="s">
        <v>45</v>
      </c>
      <c r="CG4" s="219"/>
      <c r="CH4" s="236" t="s">
        <v>46</v>
      </c>
      <c r="CI4" s="236"/>
      <c r="CJ4" s="219" t="s">
        <v>47</v>
      </c>
      <c r="CK4" s="219"/>
      <c r="CL4" s="217" t="s">
        <v>48</v>
      </c>
      <c r="CM4" s="218"/>
      <c r="CN4" s="217" t="s">
        <v>49</v>
      </c>
      <c r="CO4" s="218"/>
      <c r="CP4" s="217" t="s">
        <v>50</v>
      </c>
      <c r="CQ4" s="218"/>
      <c r="CR4" s="217" t="s">
        <v>51</v>
      </c>
      <c r="CS4" s="218"/>
      <c r="CT4" s="217" t="s">
        <v>52</v>
      </c>
      <c r="CU4" s="218"/>
      <c r="CV4" s="244" t="s">
        <v>53</v>
      </c>
      <c r="CW4" s="218"/>
      <c r="CX4" s="217" t="s">
        <v>54</v>
      </c>
      <c r="CY4" s="218"/>
      <c r="CZ4" s="219" t="s">
        <v>55</v>
      </c>
      <c r="DA4" s="219"/>
      <c r="DB4" s="217" t="s">
        <v>56</v>
      </c>
      <c r="DC4" s="243"/>
      <c r="DD4" s="219" t="s">
        <v>57</v>
      </c>
      <c r="DE4" s="219"/>
      <c r="DF4" s="243" t="s">
        <v>58</v>
      </c>
      <c r="DG4" s="218"/>
      <c r="DH4" s="217" t="s">
        <v>59</v>
      </c>
      <c r="DI4" s="218"/>
      <c r="DJ4" s="217" t="s">
        <v>60</v>
      </c>
      <c r="DK4" s="218"/>
      <c r="DL4" s="217" t="s">
        <v>61</v>
      </c>
      <c r="DM4" s="237"/>
      <c r="DN4" s="233" t="s">
        <v>62</v>
      </c>
      <c r="DO4" s="238"/>
    </row>
    <row r="5" spans="1:119" s="18" customFormat="1" ht="23.25" customHeight="1" x14ac:dyDescent="0.25">
      <c r="A5" s="221"/>
      <c r="B5" s="224"/>
      <c r="C5" s="227"/>
      <c r="D5" s="230"/>
      <c r="E5" s="213"/>
      <c r="F5" s="213"/>
      <c r="G5" s="213"/>
      <c r="H5" s="213"/>
      <c r="I5" s="213"/>
      <c r="J5" s="239" t="s">
        <v>63</v>
      </c>
      <c r="K5" s="240"/>
      <c r="L5" s="240"/>
      <c r="M5" s="240"/>
      <c r="N5" s="241" t="s">
        <v>64</v>
      </c>
      <c r="O5" s="242"/>
      <c r="P5" s="242" t="s">
        <v>65</v>
      </c>
      <c r="Q5" s="242"/>
      <c r="R5" s="242" t="s">
        <v>66</v>
      </c>
      <c r="S5" s="242"/>
      <c r="T5" s="242" t="s">
        <v>67</v>
      </c>
      <c r="U5" s="242"/>
      <c r="V5" s="242" t="s">
        <v>68</v>
      </c>
      <c r="W5" s="242"/>
      <c r="X5" s="242" t="s">
        <v>69</v>
      </c>
      <c r="Y5" s="242"/>
      <c r="Z5" s="242" t="s">
        <v>70</v>
      </c>
      <c r="AA5" s="242"/>
      <c r="AB5" s="242" t="s">
        <v>71</v>
      </c>
      <c r="AC5" s="242"/>
      <c r="AD5" s="242" t="s">
        <v>72</v>
      </c>
      <c r="AE5" s="242"/>
      <c r="AF5" s="242" t="s">
        <v>73</v>
      </c>
      <c r="AG5" s="242"/>
      <c r="AH5" s="242" t="s">
        <v>74</v>
      </c>
      <c r="AI5" s="242"/>
      <c r="AJ5" s="242" t="s">
        <v>75</v>
      </c>
      <c r="AK5" s="242"/>
      <c r="AL5" s="242" t="s">
        <v>76</v>
      </c>
      <c r="AM5" s="242"/>
      <c r="AN5" s="242" t="s">
        <v>77</v>
      </c>
      <c r="AO5" s="245"/>
      <c r="AP5" s="241" t="s">
        <v>78</v>
      </c>
      <c r="AQ5" s="242"/>
      <c r="AR5" s="242" t="s">
        <v>79</v>
      </c>
      <c r="AS5" s="242"/>
      <c r="AT5" s="242" t="s">
        <v>80</v>
      </c>
      <c r="AU5" s="242"/>
      <c r="AV5" s="242" t="s">
        <v>81</v>
      </c>
      <c r="AW5" s="242"/>
      <c r="AX5" s="242" t="s">
        <v>82</v>
      </c>
      <c r="AY5" s="242"/>
      <c r="AZ5" s="242" t="s">
        <v>83</v>
      </c>
      <c r="BA5" s="242"/>
      <c r="BB5" s="242" t="s">
        <v>84</v>
      </c>
      <c r="BC5" s="242"/>
      <c r="BD5" s="242" t="s">
        <v>85</v>
      </c>
      <c r="BE5" s="242"/>
      <c r="BF5" s="242" t="s">
        <v>86</v>
      </c>
      <c r="BG5" s="242"/>
      <c r="BH5" s="242" t="s">
        <v>87</v>
      </c>
      <c r="BI5" s="242"/>
      <c r="BJ5" s="245" t="s">
        <v>88</v>
      </c>
      <c r="BK5" s="253"/>
      <c r="BL5" s="242" t="s">
        <v>89</v>
      </c>
      <c r="BM5" s="242"/>
      <c r="BN5" s="242" t="s">
        <v>90</v>
      </c>
      <c r="BO5" s="242"/>
      <c r="BP5" s="242" t="s">
        <v>91</v>
      </c>
      <c r="BQ5" s="242"/>
      <c r="BR5" s="242" t="s">
        <v>92</v>
      </c>
      <c r="BS5" s="242"/>
      <c r="BT5" s="242" t="s">
        <v>93</v>
      </c>
      <c r="BU5" s="242"/>
      <c r="BV5" s="242" t="s">
        <v>94</v>
      </c>
      <c r="BW5" s="242"/>
      <c r="BX5" s="242" t="s">
        <v>95</v>
      </c>
      <c r="BY5" s="242"/>
      <c r="BZ5" s="242" t="s">
        <v>96</v>
      </c>
      <c r="CA5" s="256"/>
      <c r="CB5" s="255" t="s">
        <v>97</v>
      </c>
      <c r="CC5" s="253"/>
      <c r="CD5" s="245" t="s">
        <v>98</v>
      </c>
      <c r="CE5" s="253"/>
      <c r="CF5" s="242" t="s">
        <v>99</v>
      </c>
      <c r="CG5" s="242"/>
      <c r="CH5" s="245" t="s">
        <v>100</v>
      </c>
      <c r="CI5" s="253"/>
      <c r="CJ5" s="242" t="s">
        <v>101</v>
      </c>
      <c r="CK5" s="242"/>
      <c r="CL5" s="245" t="s">
        <v>102</v>
      </c>
      <c r="CM5" s="253"/>
      <c r="CN5" s="255" t="s">
        <v>103</v>
      </c>
      <c r="CO5" s="253"/>
      <c r="CP5" s="245" t="s">
        <v>104</v>
      </c>
      <c r="CQ5" s="253"/>
      <c r="CR5" s="245" t="s">
        <v>105</v>
      </c>
      <c r="CS5" s="253"/>
      <c r="CT5" s="245" t="s">
        <v>106</v>
      </c>
      <c r="CU5" s="253"/>
      <c r="CV5" s="254" t="s">
        <v>107</v>
      </c>
      <c r="CW5" s="253"/>
      <c r="CX5" s="245" t="s">
        <v>108</v>
      </c>
      <c r="CY5" s="253"/>
      <c r="CZ5" s="245" t="s">
        <v>109</v>
      </c>
      <c r="DA5" s="253"/>
      <c r="DB5" s="245" t="s">
        <v>110</v>
      </c>
      <c r="DC5" s="255"/>
      <c r="DD5" s="242" t="s">
        <v>111</v>
      </c>
      <c r="DE5" s="242"/>
      <c r="DF5" s="255" t="s">
        <v>112</v>
      </c>
      <c r="DG5" s="253"/>
      <c r="DH5" s="245" t="s">
        <v>113</v>
      </c>
      <c r="DI5" s="253"/>
      <c r="DJ5" s="245" t="s">
        <v>114</v>
      </c>
      <c r="DK5" s="253"/>
      <c r="DL5" s="245" t="s">
        <v>115</v>
      </c>
      <c r="DM5" s="246"/>
      <c r="DN5" s="19"/>
      <c r="DO5" s="20"/>
    </row>
    <row r="6" spans="1:119" s="18" customFormat="1" ht="13.5" customHeight="1" x14ac:dyDescent="0.25">
      <c r="A6" s="221"/>
      <c r="B6" s="224"/>
      <c r="C6" s="227"/>
      <c r="D6" s="230"/>
      <c r="E6" s="213"/>
      <c r="F6" s="213"/>
      <c r="G6" s="213"/>
      <c r="H6" s="213"/>
      <c r="I6" s="213"/>
      <c r="J6" s="247" t="s">
        <v>116</v>
      </c>
      <c r="K6" s="247" t="s">
        <v>117</v>
      </c>
      <c r="L6" s="247" t="s">
        <v>118</v>
      </c>
      <c r="M6" s="249" t="s">
        <v>119</v>
      </c>
      <c r="N6" s="251" t="s">
        <v>120</v>
      </c>
      <c r="O6" s="252"/>
      <c r="P6" s="252" t="s">
        <v>120</v>
      </c>
      <c r="Q6" s="252"/>
      <c r="R6" s="252" t="s">
        <v>120</v>
      </c>
      <c r="S6" s="252"/>
      <c r="T6" s="252" t="s">
        <v>121</v>
      </c>
      <c r="U6" s="252"/>
      <c r="V6" s="252" t="s">
        <v>120</v>
      </c>
      <c r="W6" s="252"/>
      <c r="X6" s="252" t="s">
        <v>122</v>
      </c>
      <c r="Y6" s="252"/>
      <c r="Z6" s="252" t="s">
        <v>120</v>
      </c>
      <c r="AA6" s="252"/>
      <c r="AB6" s="252" t="s">
        <v>122</v>
      </c>
      <c r="AC6" s="252"/>
      <c r="AD6" s="252" t="s">
        <v>120</v>
      </c>
      <c r="AE6" s="252"/>
      <c r="AF6" s="252" t="s">
        <v>122</v>
      </c>
      <c r="AG6" s="252"/>
      <c r="AH6" s="252" t="s">
        <v>120</v>
      </c>
      <c r="AI6" s="252"/>
      <c r="AJ6" s="252" t="s">
        <v>120</v>
      </c>
      <c r="AK6" s="252"/>
      <c r="AL6" s="252" t="s">
        <v>120</v>
      </c>
      <c r="AM6" s="252"/>
      <c r="AN6" s="252" t="s">
        <v>120</v>
      </c>
      <c r="AO6" s="257"/>
      <c r="AP6" s="251" t="s">
        <v>123</v>
      </c>
      <c r="AQ6" s="252"/>
      <c r="AR6" s="252" t="s">
        <v>124</v>
      </c>
      <c r="AS6" s="252"/>
      <c r="AT6" s="252" t="s">
        <v>125</v>
      </c>
      <c r="AU6" s="252"/>
      <c r="AV6" s="252" t="s">
        <v>125</v>
      </c>
      <c r="AW6" s="252"/>
      <c r="AX6" s="252" t="s">
        <v>125</v>
      </c>
      <c r="AY6" s="252"/>
      <c r="AZ6" s="252" t="s">
        <v>123</v>
      </c>
      <c r="BA6" s="252"/>
      <c r="BB6" s="252" t="s">
        <v>126</v>
      </c>
      <c r="BC6" s="252"/>
      <c r="BD6" s="252" t="s">
        <v>126</v>
      </c>
      <c r="BE6" s="252"/>
      <c r="BF6" s="252" t="s">
        <v>123</v>
      </c>
      <c r="BG6" s="252"/>
      <c r="BH6" s="252" t="s">
        <v>123</v>
      </c>
      <c r="BI6" s="252"/>
      <c r="BJ6" s="257" t="s">
        <v>125</v>
      </c>
      <c r="BK6" s="258"/>
      <c r="BL6" s="252" t="s">
        <v>124</v>
      </c>
      <c r="BM6" s="252"/>
      <c r="BN6" s="252" t="s">
        <v>126</v>
      </c>
      <c r="BO6" s="252"/>
      <c r="BP6" s="252" t="s">
        <v>123</v>
      </c>
      <c r="BQ6" s="252"/>
      <c r="BR6" s="252" t="s">
        <v>127</v>
      </c>
      <c r="BS6" s="252"/>
      <c r="BT6" s="252" t="s">
        <v>124</v>
      </c>
      <c r="BU6" s="252"/>
      <c r="BV6" s="252" t="s">
        <v>127</v>
      </c>
      <c r="BW6" s="252"/>
      <c r="BX6" s="252" t="s">
        <v>123</v>
      </c>
      <c r="BY6" s="252"/>
      <c r="BZ6" s="252" t="s">
        <v>123</v>
      </c>
      <c r="CA6" s="264"/>
      <c r="CB6" s="262" t="s">
        <v>128</v>
      </c>
      <c r="CC6" s="258"/>
      <c r="CD6" s="257" t="s">
        <v>128</v>
      </c>
      <c r="CE6" s="258"/>
      <c r="CF6" s="252" t="s">
        <v>126</v>
      </c>
      <c r="CG6" s="252"/>
      <c r="CH6" s="257" t="s">
        <v>129</v>
      </c>
      <c r="CI6" s="258"/>
      <c r="CJ6" s="252" t="s">
        <v>124</v>
      </c>
      <c r="CK6" s="252"/>
      <c r="CL6" s="257" t="s">
        <v>130</v>
      </c>
      <c r="CM6" s="258"/>
      <c r="CN6" s="257" t="s">
        <v>130</v>
      </c>
      <c r="CO6" s="258"/>
      <c r="CP6" s="257" t="s">
        <v>130</v>
      </c>
      <c r="CQ6" s="258"/>
      <c r="CR6" s="257" t="s">
        <v>128</v>
      </c>
      <c r="CS6" s="258"/>
      <c r="CT6" s="257" t="s">
        <v>128</v>
      </c>
      <c r="CU6" s="258"/>
      <c r="CV6" s="263" t="s">
        <v>129</v>
      </c>
      <c r="CW6" s="258"/>
      <c r="CX6" s="257" t="s">
        <v>129</v>
      </c>
      <c r="CY6" s="258"/>
      <c r="CZ6" s="257" t="s">
        <v>129</v>
      </c>
      <c r="DA6" s="258"/>
      <c r="DB6" s="257" t="s">
        <v>129</v>
      </c>
      <c r="DC6" s="262"/>
      <c r="DD6" s="252" t="s">
        <v>129</v>
      </c>
      <c r="DE6" s="252"/>
      <c r="DF6" s="262" t="s">
        <v>131</v>
      </c>
      <c r="DG6" s="258"/>
      <c r="DH6" s="257" t="s">
        <v>128</v>
      </c>
      <c r="DI6" s="258"/>
      <c r="DJ6" s="257" t="s">
        <v>131</v>
      </c>
      <c r="DK6" s="258"/>
      <c r="DL6" s="257" t="s">
        <v>131</v>
      </c>
      <c r="DM6" s="259"/>
      <c r="DN6" s="19"/>
      <c r="DO6" s="20"/>
    </row>
    <row r="7" spans="1:119" s="24" customFormat="1" ht="45" customHeight="1" thickBot="1" x14ac:dyDescent="0.25">
      <c r="A7" s="222"/>
      <c r="B7" s="225"/>
      <c r="C7" s="228"/>
      <c r="D7" s="231"/>
      <c r="E7" s="214"/>
      <c r="F7" s="214"/>
      <c r="G7" s="214"/>
      <c r="H7" s="214"/>
      <c r="I7" s="214"/>
      <c r="J7" s="248"/>
      <c r="K7" s="248"/>
      <c r="L7" s="248"/>
      <c r="M7" s="250"/>
      <c r="N7" s="21" t="s">
        <v>132</v>
      </c>
      <c r="O7" s="22" t="s">
        <v>133</v>
      </c>
      <c r="P7" s="21" t="s">
        <v>132</v>
      </c>
      <c r="Q7" s="22" t="s">
        <v>133</v>
      </c>
      <c r="R7" s="21" t="s">
        <v>132</v>
      </c>
      <c r="S7" s="22" t="s">
        <v>133</v>
      </c>
      <c r="T7" s="21" t="s">
        <v>132</v>
      </c>
      <c r="U7" s="22" t="s">
        <v>133</v>
      </c>
      <c r="V7" s="21" t="s">
        <v>132</v>
      </c>
      <c r="W7" s="22" t="s">
        <v>133</v>
      </c>
      <c r="X7" s="21" t="s">
        <v>132</v>
      </c>
      <c r="Y7" s="22" t="s">
        <v>133</v>
      </c>
      <c r="Z7" s="21" t="s">
        <v>132</v>
      </c>
      <c r="AA7" s="22" t="s">
        <v>133</v>
      </c>
      <c r="AB7" s="21" t="s">
        <v>132</v>
      </c>
      <c r="AC7" s="22" t="s">
        <v>133</v>
      </c>
      <c r="AD7" s="21" t="s">
        <v>132</v>
      </c>
      <c r="AE7" s="22" t="s">
        <v>133</v>
      </c>
      <c r="AF7" s="21" t="s">
        <v>132</v>
      </c>
      <c r="AG7" s="22" t="s">
        <v>133</v>
      </c>
      <c r="AH7" s="21" t="s">
        <v>132</v>
      </c>
      <c r="AI7" s="22" t="s">
        <v>133</v>
      </c>
      <c r="AJ7" s="21" t="s">
        <v>132</v>
      </c>
      <c r="AK7" s="22" t="s">
        <v>133</v>
      </c>
      <c r="AL7" s="21" t="s">
        <v>132</v>
      </c>
      <c r="AM7" s="22" t="s">
        <v>133</v>
      </c>
      <c r="AN7" s="21" t="s">
        <v>132</v>
      </c>
      <c r="AO7" s="22" t="s">
        <v>133</v>
      </c>
      <c r="AP7" s="21" t="s">
        <v>132</v>
      </c>
      <c r="AQ7" s="22" t="s">
        <v>133</v>
      </c>
      <c r="AR7" s="21" t="s">
        <v>132</v>
      </c>
      <c r="AS7" s="22" t="s">
        <v>133</v>
      </c>
      <c r="AT7" s="21" t="s">
        <v>132</v>
      </c>
      <c r="AU7" s="22" t="s">
        <v>133</v>
      </c>
      <c r="AV7" s="21" t="s">
        <v>132</v>
      </c>
      <c r="AW7" s="22" t="s">
        <v>133</v>
      </c>
      <c r="AX7" s="21" t="s">
        <v>132</v>
      </c>
      <c r="AY7" s="22" t="s">
        <v>133</v>
      </c>
      <c r="AZ7" s="21" t="s">
        <v>132</v>
      </c>
      <c r="BA7" s="22" t="s">
        <v>133</v>
      </c>
      <c r="BB7" s="21" t="s">
        <v>132</v>
      </c>
      <c r="BC7" s="22" t="s">
        <v>133</v>
      </c>
      <c r="BD7" s="21" t="s">
        <v>132</v>
      </c>
      <c r="BE7" s="22" t="s">
        <v>133</v>
      </c>
      <c r="BF7" s="21" t="s">
        <v>132</v>
      </c>
      <c r="BG7" s="22" t="s">
        <v>133</v>
      </c>
      <c r="BH7" s="21" t="s">
        <v>132</v>
      </c>
      <c r="BI7" s="22" t="s">
        <v>133</v>
      </c>
      <c r="BJ7" s="21" t="s">
        <v>132</v>
      </c>
      <c r="BK7" s="22" t="s">
        <v>133</v>
      </c>
      <c r="BL7" s="21" t="s">
        <v>132</v>
      </c>
      <c r="BM7" s="22" t="s">
        <v>133</v>
      </c>
      <c r="BN7" s="21" t="s">
        <v>132</v>
      </c>
      <c r="BO7" s="22" t="s">
        <v>133</v>
      </c>
      <c r="BP7" s="21" t="s">
        <v>132</v>
      </c>
      <c r="BQ7" s="22" t="s">
        <v>133</v>
      </c>
      <c r="BR7" s="21" t="s">
        <v>132</v>
      </c>
      <c r="BS7" s="22" t="s">
        <v>133</v>
      </c>
      <c r="BT7" s="21" t="s">
        <v>132</v>
      </c>
      <c r="BU7" s="22" t="s">
        <v>133</v>
      </c>
      <c r="BV7" s="21" t="s">
        <v>132</v>
      </c>
      <c r="BW7" s="22" t="s">
        <v>133</v>
      </c>
      <c r="BX7" s="21" t="s">
        <v>132</v>
      </c>
      <c r="BY7" s="22" t="s">
        <v>133</v>
      </c>
      <c r="BZ7" s="21" t="s">
        <v>132</v>
      </c>
      <c r="CA7" s="22" t="s">
        <v>133</v>
      </c>
      <c r="CB7" s="21" t="s">
        <v>132</v>
      </c>
      <c r="CC7" s="22" t="s">
        <v>133</v>
      </c>
      <c r="CD7" s="21" t="s">
        <v>132</v>
      </c>
      <c r="CE7" s="22" t="s">
        <v>133</v>
      </c>
      <c r="CF7" s="21" t="s">
        <v>132</v>
      </c>
      <c r="CG7" s="22" t="s">
        <v>133</v>
      </c>
      <c r="CH7" s="21" t="s">
        <v>132</v>
      </c>
      <c r="CI7" s="22" t="s">
        <v>133</v>
      </c>
      <c r="CJ7" s="21" t="s">
        <v>132</v>
      </c>
      <c r="CK7" s="22" t="s">
        <v>133</v>
      </c>
      <c r="CL7" s="21" t="s">
        <v>132</v>
      </c>
      <c r="CM7" s="22" t="s">
        <v>133</v>
      </c>
      <c r="CN7" s="21" t="s">
        <v>132</v>
      </c>
      <c r="CO7" s="22" t="s">
        <v>133</v>
      </c>
      <c r="CP7" s="21" t="s">
        <v>132</v>
      </c>
      <c r="CQ7" s="22" t="s">
        <v>133</v>
      </c>
      <c r="CR7" s="21" t="s">
        <v>132</v>
      </c>
      <c r="CS7" s="22" t="s">
        <v>133</v>
      </c>
      <c r="CT7" s="21" t="s">
        <v>132</v>
      </c>
      <c r="CU7" s="22" t="s">
        <v>133</v>
      </c>
      <c r="CV7" s="21" t="s">
        <v>132</v>
      </c>
      <c r="CW7" s="22" t="s">
        <v>133</v>
      </c>
      <c r="CX7" s="21" t="s">
        <v>132</v>
      </c>
      <c r="CY7" s="22" t="s">
        <v>133</v>
      </c>
      <c r="CZ7" s="21" t="s">
        <v>132</v>
      </c>
      <c r="DA7" s="22" t="s">
        <v>133</v>
      </c>
      <c r="DB7" s="21" t="s">
        <v>132</v>
      </c>
      <c r="DC7" s="22" t="s">
        <v>133</v>
      </c>
      <c r="DD7" s="21" t="s">
        <v>132</v>
      </c>
      <c r="DE7" s="22" t="s">
        <v>133</v>
      </c>
      <c r="DF7" s="21" t="s">
        <v>132</v>
      </c>
      <c r="DG7" s="22" t="s">
        <v>133</v>
      </c>
      <c r="DH7" s="21" t="s">
        <v>132</v>
      </c>
      <c r="DI7" s="22" t="s">
        <v>133</v>
      </c>
      <c r="DJ7" s="21" t="s">
        <v>132</v>
      </c>
      <c r="DK7" s="22" t="s">
        <v>133</v>
      </c>
      <c r="DL7" s="21" t="s">
        <v>132</v>
      </c>
      <c r="DM7" s="22" t="s">
        <v>133</v>
      </c>
      <c r="DN7" s="21" t="s">
        <v>132</v>
      </c>
      <c r="DO7" s="23" t="s">
        <v>133</v>
      </c>
    </row>
    <row r="8" spans="1:119" s="18" customFormat="1" ht="20.25" customHeight="1" x14ac:dyDescent="0.25">
      <c r="A8" s="25"/>
      <c r="B8" s="26"/>
      <c r="C8" s="27" t="s">
        <v>134</v>
      </c>
      <c r="D8" s="28"/>
      <c r="E8" s="29"/>
      <c r="F8" s="29"/>
      <c r="G8" s="29"/>
      <c r="H8" s="30"/>
      <c r="I8" s="30"/>
      <c r="J8" s="30"/>
      <c r="K8" s="30"/>
      <c r="L8" s="30"/>
      <c r="M8" s="31"/>
      <c r="N8" s="32"/>
      <c r="O8" s="33">
        <v>1.1000000000000001</v>
      </c>
      <c r="P8" s="33"/>
      <c r="Q8" s="33">
        <v>1.1000000000000001</v>
      </c>
      <c r="R8" s="33"/>
      <c r="S8" s="33">
        <v>1.1000000000000001</v>
      </c>
      <c r="T8" s="33"/>
      <c r="U8" s="33">
        <v>1.1000000000000001</v>
      </c>
      <c r="V8" s="33"/>
      <c r="W8" s="33">
        <v>1.1000000000000001</v>
      </c>
      <c r="X8" s="33"/>
      <c r="Y8" s="33">
        <v>1.4</v>
      </c>
      <c r="Z8" s="33"/>
      <c r="AA8" s="33">
        <v>1.1000000000000001</v>
      </c>
      <c r="AB8" s="33"/>
      <c r="AC8" s="33">
        <v>1.4</v>
      </c>
      <c r="AD8" s="33"/>
      <c r="AE8" s="33">
        <v>1.1000000000000001</v>
      </c>
      <c r="AF8" s="34"/>
      <c r="AG8" s="33">
        <v>1.4</v>
      </c>
      <c r="AH8" s="33"/>
      <c r="AI8" s="33">
        <v>1.1000000000000001</v>
      </c>
      <c r="AJ8" s="33"/>
      <c r="AK8" s="33">
        <v>1.1000000000000001</v>
      </c>
      <c r="AL8" s="33"/>
      <c r="AM8" s="33">
        <v>1.1000000000000001</v>
      </c>
      <c r="AN8" s="33"/>
      <c r="AO8" s="33">
        <v>1.1000000000000001</v>
      </c>
      <c r="AP8" s="35"/>
      <c r="AQ8" s="33">
        <v>1</v>
      </c>
      <c r="AR8" s="33"/>
      <c r="AS8" s="33">
        <v>0.9</v>
      </c>
      <c r="AT8" s="33"/>
      <c r="AU8" s="33">
        <v>1.1499999999999999</v>
      </c>
      <c r="AV8" s="33"/>
      <c r="AW8" s="33">
        <v>1.1499999999999999</v>
      </c>
      <c r="AX8" s="33"/>
      <c r="AY8" s="33">
        <v>1.1499999999999999</v>
      </c>
      <c r="AZ8" s="33"/>
      <c r="BA8" s="33">
        <v>1</v>
      </c>
      <c r="BB8" s="33"/>
      <c r="BC8" s="33">
        <v>1.1000000000000001</v>
      </c>
      <c r="BD8" s="33"/>
      <c r="BE8" s="33">
        <v>1.1000000000000001</v>
      </c>
      <c r="BF8" s="33"/>
      <c r="BG8" s="33">
        <v>1</v>
      </c>
      <c r="BH8" s="33"/>
      <c r="BI8" s="33">
        <v>1</v>
      </c>
      <c r="BJ8" s="36"/>
      <c r="BK8" s="33">
        <v>1.1499999999999999</v>
      </c>
      <c r="BL8" s="33"/>
      <c r="BM8" s="33">
        <v>0.9</v>
      </c>
      <c r="BN8" s="33"/>
      <c r="BO8" s="33">
        <v>1.1000000000000001</v>
      </c>
      <c r="BP8" s="33"/>
      <c r="BQ8" s="33">
        <v>1</v>
      </c>
      <c r="BR8" s="33"/>
      <c r="BS8" s="33">
        <v>1.25</v>
      </c>
      <c r="BT8" s="33"/>
      <c r="BU8" s="33">
        <v>0.9</v>
      </c>
      <c r="BV8" s="33"/>
      <c r="BW8" s="33">
        <v>1.25</v>
      </c>
      <c r="BX8" s="33"/>
      <c r="BY8" s="33">
        <v>1</v>
      </c>
      <c r="BZ8" s="33"/>
      <c r="CA8" s="33">
        <v>1</v>
      </c>
      <c r="CB8" s="37"/>
      <c r="CC8" s="33">
        <v>1.1299999999999999</v>
      </c>
      <c r="CD8" s="36"/>
      <c r="CE8" s="33">
        <v>1.1299999999999999</v>
      </c>
      <c r="CF8" s="33"/>
      <c r="CG8" s="33">
        <v>1</v>
      </c>
      <c r="CH8" s="36"/>
      <c r="CI8" s="33">
        <v>0.9</v>
      </c>
      <c r="CJ8" s="33"/>
      <c r="CK8" s="33">
        <v>1</v>
      </c>
      <c r="CL8" s="36"/>
      <c r="CM8" s="33">
        <v>0.7</v>
      </c>
      <c r="CN8" s="36"/>
      <c r="CO8" s="33">
        <v>0.7</v>
      </c>
      <c r="CP8" s="36"/>
      <c r="CQ8" s="33">
        <v>0.7</v>
      </c>
      <c r="CR8" s="36"/>
      <c r="CS8" s="33">
        <v>1.1299999999999999</v>
      </c>
      <c r="CT8" s="36"/>
      <c r="CU8" s="33">
        <v>1.1299999999999999</v>
      </c>
      <c r="CV8" s="38"/>
      <c r="CW8" s="33">
        <v>1</v>
      </c>
      <c r="CX8" s="36"/>
      <c r="CY8" s="33">
        <v>0.9</v>
      </c>
      <c r="CZ8" s="36"/>
      <c r="DA8" s="33">
        <v>0.9</v>
      </c>
      <c r="DB8" s="36"/>
      <c r="DC8" s="36">
        <v>0.9</v>
      </c>
      <c r="DD8" s="33"/>
      <c r="DE8" s="33">
        <v>1</v>
      </c>
      <c r="DF8" s="37"/>
      <c r="DG8" s="33">
        <v>1.2</v>
      </c>
      <c r="DH8" s="36"/>
      <c r="DI8" s="33">
        <v>1.1299999999999999</v>
      </c>
      <c r="DJ8" s="36"/>
      <c r="DK8" s="33">
        <v>1.2</v>
      </c>
      <c r="DL8" s="36"/>
      <c r="DM8" s="33">
        <v>1.2</v>
      </c>
      <c r="DN8" s="39"/>
      <c r="DO8" s="40">
        <v>1</v>
      </c>
    </row>
    <row r="9" spans="1:119" s="18" customFormat="1" ht="20.25" customHeight="1" thickBot="1" x14ac:dyDescent="0.3">
      <c r="A9" s="41"/>
      <c r="B9" s="42"/>
      <c r="C9" s="43" t="s">
        <v>135</v>
      </c>
      <c r="D9" s="44"/>
      <c r="E9" s="45"/>
      <c r="F9" s="45"/>
      <c r="G9" s="45"/>
      <c r="H9" s="46"/>
      <c r="I9" s="46"/>
      <c r="J9" s="47"/>
      <c r="K9" s="47"/>
      <c r="L9" s="47"/>
      <c r="M9" s="48"/>
      <c r="N9" s="49"/>
      <c r="O9" s="50"/>
      <c r="P9" s="50"/>
      <c r="Q9" s="50"/>
      <c r="R9" s="50"/>
      <c r="S9" s="50"/>
      <c r="T9" s="50"/>
      <c r="U9" s="50">
        <v>1.1499999999999999</v>
      </c>
      <c r="V9" s="50"/>
      <c r="W9" s="50"/>
      <c r="X9" s="50"/>
      <c r="Y9" s="50"/>
      <c r="Z9" s="50"/>
      <c r="AA9" s="50"/>
      <c r="AB9" s="50"/>
      <c r="AC9" s="50"/>
      <c r="AD9" s="50"/>
      <c r="AE9" s="50"/>
      <c r="AF9" s="51"/>
      <c r="AG9" s="50"/>
      <c r="AH9" s="50"/>
      <c r="AI9" s="50"/>
      <c r="AJ9" s="50"/>
      <c r="AK9" s="50"/>
      <c r="AL9" s="50"/>
      <c r="AM9" s="50"/>
      <c r="AN9" s="50"/>
      <c r="AO9" s="50"/>
      <c r="AP9" s="52"/>
      <c r="AQ9" s="50"/>
      <c r="AR9" s="50"/>
      <c r="AS9" s="50"/>
      <c r="AT9" s="50"/>
      <c r="AU9" s="50"/>
      <c r="AV9" s="50"/>
      <c r="AW9" s="50"/>
      <c r="AX9" s="50"/>
      <c r="AY9" s="50"/>
      <c r="AZ9" s="50"/>
      <c r="BA9" s="50"/>
      <c r="BB9" s="50"/>
      <c r="BC9" s="50"/>
      <c r="BD9" s="50"/>
      <c r="BE9" s="50"/>
      <c r="BF9" s="50"/>
      <c r="BG9" s="50"/>
      <c r="BH9" s="50"/>
      <c r="BI9" s="50"/>
      <c r="BJ9" s="53"/>
      <c r="BK9" s="50"/>
      <c r="BL9" s="50"/>
      <c r="BM9" s="50"/>
      <c r="BN9" s="50"/>
      <c r="BO9" s="50"/>
      <c r="BP9" s="50"/>
      <c r="BQ9" s="50"/>
      <c r="BR9" s="50"/>
      <c r="BS9" s="50"/>
      <c r="BT9" s="50"/>
      <c r="BU9" s="50"/>
      <c r="BV9" s="50"/>
      <c r="BW9" s="50"/>
      <c r="BX9" s="50"/>
      <c r="BY9" s="50"/>
      <c r="BZ9" s="50"/>
      <c r="CA9" s="50"/>
      <c r="CB9" s="54"/>
      <c r="CC9" s="50"/>
      <c r="CD9" s="53"/>
      <c r="CE9" s="50"/>
      <c r="CF9" s="50"/>
      <c r="CG9" s="50"/>
      <c r="CH9" s="53"/>
      <c r="CI9" s="50"/>
      <c r="CJ9" s="50"/>
      <c r="CK9" s="50"/>
      <c r="CL9" s="53"/>
      <c r="CM9" s="50"/>
      <c r="CN9" s="53"/>
      <c r="CO9" s="50"/>
      <c r="CP9" s="53"/>
      <c r="CQ9" s="50"/>
      <c r="CR9" s="53"/>
      <c r="CS9" s="50"/>
      <c r="CT9" s="53"/>
      <c r="CU9" s="50"/>
      <c r="CV9" s="54"/>
      <c r="CW9" s="50"/>
      <c r="CX9" s="53"/>
      <c r="CY9" s="50"/>
      <c r="CZ9" s="53"/>
      <c r="DA9" s="50"/>
      <c r="DB9" s="53"/>
      <c r="DC9" s="53"/>
      <c r="DD9" s="50"/>
      <c r="DE9" s="50"/>
      <c r="DF9" s="54"/>
      <c r="DG9" s="50"/>
      <c r="DH9" s="53"/>
      <c r="DI9" s="50"/>
      <c r="DJ9" s="53"/>
      <c r="DK9" s="50"/>
      <c r="DL9" s="53"/>
      <c r="DM9" s="50"/>
      <c r="DN9" s="55"/>
      <c r="DO9" s="56"/>
    </row>
    <row r="10" spans="1:119" x14ac:dyDescent="0.25">
      <c r="A10" s="112">
        <v>1</v>
      </c>
      <c r="B10" s="113"/>
      <c r="C10" s="145" t="s">
        <v>136</v>
      </c>
      <c r="D10" s="145"/>
      <c r="E10" s="146">
        <v>0.5</v>
      </c>
      <c r="F10" s="146"/>
      <c r="G10" s="147">
        <v>1</v>
      </c>
      <c r="H10" s="57"/>
      <c r="I10" s="57"/>
      <c r="J10" s="148"/>
      <c r="K10" s="148"/>
      <c r="L10" s="148"/>
      <c r="M10" s="149"/>
      <c r="N10" s="150">
        <f>N11</f>
        <v>0</v>
      </c>
      <c r="O10" s="150">
        <f t="shared" ref="O10:BZ10" si="0">O11</f>
        <v>0</v>
      </c>
      <c r="P10" s="150">
        <f t="shared" si="0"/>
        <v>0</v>
      </c>
      <c r="Q10" s="150">
        <f t="shared" si="0"/>
        <v>0</v>
      </c>
      <c r="R10" s="150">
        <f t="shared" si="0"/>
        <v>0</v>
      </c>
      <c r="S10" s="150">
        <f t="shared" si="0"/>
        <v>0</v>
      </c>
      <c r="T10" s="150">
        <f t="shared" si="0"/>
        <v>350</v>
      </c>
      <c r="U10" s="150">
        <f t="shared" si="0"/>
        <v>6288435.416666667</v>
      </c>
      <c r="V10" s="150">
        <f t="shared" si="0"/>
        <v>0</v>
      </c>
      <c r="W10" s="150">
        <f t="shared" si="0"/>
        <v>0</v>
      </c>
      <c r="X10" s="150">
        <f t="shared" si="0"/>
        <v>0</v>
      </c>
      <c r="Y10" s="150">
        <f t="shared" si="0"/>
        <v>0</v>
      </c>
      <c r="Z10" s="150">
        <f t="shared" si="0"/>
        <v>0</v>
      </c>
      <c r="AA10" s="150">
        <f t="shared" si="0"/>
        <v>0</v>
      </c>
      <c r="AB10" s="150">
        <f t="shared" si="0"/>
        <v>0</v>
      </c>
      <c r="AC10" s="150">
        <f t="shared" si="0"/>
        <v>0</v>
      </c>
      <c r="AD10" s="150">
        <f t="shared" si="0"/>
        <v>0</v>
      </c>
      <c r="AE10" s="150">
        <f t="shared" si="0"/>
        <v>0</v>
      </c>
      <c r="AF10" s="150">
        <f t="shared" si="0"/>
        <v>0</v>
      </c>
      <c r="AG10" s="150">
        <f t="shared" si="0"/>
        <v>0</v>
      </c>
      <c r="AH10" s="150">
        <f t="shared" si="0"/>
        <v>0</v>
      </c>
      <c r="AI10" s="150">
        <f t="shared" si="0"/>
        <v>0</v>
      </c>
      <c r="AJ10" s="150">
        <f t="shared" si="0"/>
        <v>0</v>
      </c>
      <c r="AK10" s="150">
        <f t="shared" si="0"/>
        <v>0</v>
      </c>
      <c r="AL10" s="150">
        <f t="shared" si="0"/>
        <v>0</v>
      </c>
      <c r="AM10" s="150">
        <f t="shared" si="0"/>
        <v>0</v>
      </c>
      <c r="AN10" s="150">
        <f t="shared" si="0"/>
        <v>0</v>
      </c>
      <c r="AO10" s="150">
        <f t="shared" si="0"/>
        <v>0</v>
      </c>
      <c r="AP10" s="150">
        <v>0</v>
      </c>
      <c r="AQ10" s="150">
        <f t="shared" si="0"/>
        <v>0</v>
      </c>
      <c r="AR10" s="150">
        <f t="shared" si="0"/>
        <v>0</v>
      </c>
      <c r="AS10" s="150">
        <f t="shared" si="0"/>
        <v>0</v>
      </c>
      <c r="AT10" s="150">
        <f t="shared" si="0"/>
        <v>22</v>
      </c>
      <c r="AU10" s="150">
        <f t="shared" si="0"/>
        <v>405558.99999999994</v>
      </c>
      <c r="AV10" s="150">
        <f t="shared" si="0"/>
        <v>0</v>
      </c>
      <c r="AW10" s="150">
        <f t="shared" si="0"/>
        <v>0</v>
      </c>
      <c r="AX10" s="150">
        <f t="shared" si="0"/>
        <v>0</v>
      </c>
      <c r="AY10" s="150">
        <f t="shared" si="0"/>
        <v>0</v>
      </c>
      <c r="AZ10" s="150">
        <f t="shared" si="0"/>
        <v>0</v>
      </c>
      <c r="BA10" s="150">
        <f t="shared" si="0"/>
        <v>0</v>
      </c>
      <c r="BB10" s="150">
        <f t="shared" si="0"/>
        <v>0</v>
      </c>
      <c r="BC10" s="150">
        <f t="shared" si="0"/>
        <v>0</v>
      </c>
      <c r="BD10" s="150">
        <f t="shared" si="0"/>
        <v>0</v>
      </c>
      <c r="BE10" s="150">
        <f t="shared" si="0"/>
        <v>0</v>
      </c>
      <c r="BF10" s="150">
        <f t="shared" si="0"/>
        <v>0</v>
      </c>
      <c r="BG10" s="150">
        <f t="shared" si="0"/>
        <v>0</v>
      </c>
      <c r="BH10" s="150">
        <f t="shared" si="0"/>
        <v>130</v>
      </c>
      <c r="BI10" s="150">
        <f t="shared" si="0"/>
        <v>2500680</v>
      </c>
      <c r="BJ10" s="150">
        <f t="shared" si="0"/>
        <v>0</v>
      </c>
      <c r="BK10" s="150">
        <f t="shared" si="0"/>
        <v>0</v>
      </c>
      <c r="BL10" s="150">
        <f t="shared" si="0"/>
        <v>0</v>
      </c>
      <c r="BM10" s="150">
        <f t="shared" si="0"/>
        <v>0</v>
      </c>
      <c r="BN10" s="150">
        <f t="shared" si="0"/>
        <v>55</v>
      </c>
      <c r="BO10" s="150">
        <f t="shared" si="0"/>
        <v>1163778</v>
      </c>
      <c r="BP10" s="150">
        <f t="shared" si="0"/>
        <v>20</v>
      </c>
      <c r="BQ10" s="150">
        <f t="shared" si="0"/>
        <v>384720</v>
      </c>
      <c r="BR10" s="150">
        <f t="shared" si="0"/>
        <v>20</v>
      </c>
      <c r="BS10" s="150">
        <f t="shared" si="0"/>
        <v>480900</v>
      </c>
      <c r="BT10" s="150">
        <f t="shared" si="0"/>
        <v>0</v>
      </c>
      <c r="BU10" s="150">
        <f t="shared" si="0"/>
        <v>0</v>
      </c>
      <c r="BV10" s="150">
        <f t="shared" si="0"/>
        <v>50</v>
      </c>
      <c r="BW10" s="150">
        <f t="shared" si="0"/>
        <v>1202250</v>
      </c>
      <c r="BX10" s="150">
        <f t="shared" si="0"/>
        <v>0</v>
      </c>
      <c r="BY10" s="150">
        <f t="shared" si="0"/>
        <v>0</v>
      </c>
      <c r="BZ10" s="150">
        <f t="shared" si="0"/>
        <v>40</v>
      </c>
      <c r="CA10" s="150">
        <f t="shared" ref="CA10:DO10" si="1">CA11</f>
        <v>769440</v>
      </c>
      <c r="CB10" s="150">
        <f t="shared" si="1"/>
        <v>0</v>
      </c>
      <c r="CC10" s="150">
        <f t="shared" si="1"/>
        <v>0</v>
      </c>
      <c r="CD10" s="150">
        <f t="shared" si="1"/>
        <v>0</v>
      </c>
      <c r="CE10" s="150">
        <f t="shared" si="1"/>
        <v>0</v>
      </c>
      <c r="CF10" s="150">
        <f t="shared" si="1"/>
        <v>0</v>
      </c>
      <c r="CG10" s="150">
        <f t="shared" si="1"/>
        <v>0</v>
      </c>
      <c r="CH10" s="150">
        <f t="shared" si="1"/>
        <v>0</v>
      </c>
      <c r="CI10" s="150">
        <f t="shared" si="1"/>
        <v>0</v>
      </c>
      <c r="CJ10" s="150">
        <f t="shared" si="1"/>
        <v>0</v>
      </c>
      <c r="CK10" s="150">
        <f t="shared" si="1"/>
        <v>0</v>
      </c>
      <c r="CL10" s="150">
        <f t="shared" si="1"/>
        <v>0</v>
      </c>
      <c r="CM10" s="150">
        <f t="shared" si="1"/>
        <v>0</v>
      </c>
      <c r="CN10" s="150">
        <f t="shared" si="1"/>
        <v>0</v>
      </c>
      <c r="CO10" s="150">
        <f t="shared" si="1"/>
        <v>0</v>
      </c>
      <c r="CP10" s="150">
        <f t="shared" si="1"/>
        <v>0</v>
      </c>
      <c r="CQ10" s="150">
        <f t="shared" si="1"/>
        <v>0</v>
      </c>
      <c r="CR10" s="150">
        <f t="shared" si="1"/>
        <v>20</v>
      </c>
      <c r="CS10" s="150">
        <f t="shared" si="1"/>
        <v>362277.99999999994</v>
      </c>
      <c r="CT10" s="150">
        <f t="shared" si="1"/>
        <v>0</v>
      </c>
      <c r="CU10" s="150">
        <f t="shared" si="1"/>
        <v>0</v>
      </c>
      <c r="CV10" s="150">
        <f t="shared" si="1"/>
        <v>0</v>
      </c>
      <c r="CW10" s="150">
        <f t="shared" si="1"/>
        <v>0</v>
      </c>
      <c r="CX10" s="150">
        <f t="shared" si="1"/>
        <v>0</v>
      </c>
      <c r="CY10" s="150">
        <f t="shared" si="1"/>
        <v>0</v>
      </c>
      <c r="CZ10" s="150">
        <f t="shared" si="1"/>
        <v>0</v>
      </c>
      <c r="DA10" s="150">
        <f t="shared" si="1"/>
        <v>0</v>
      </c>
      <c r="DB10" s="150">
        <f t="shared" si="1"/>
        <v>0</v>
      </c>
      <c r="DC10" s="151">
        <f t="shared" si="1"/>
        <v>0</v>
      </c>
      <c r="DD10" s="150">
        <f t="shared" si="1"/>
        <v>0</v>
      </c>
      <c r="DE10" s="150">
        <f t="shared" si="1"/>
        <v>0</v>
      </c>
      <c r="DF10" s="152">
        <f t="shared" si="1"/>
        <v>0</v>
      </c>
      <c r="DG10" s="150">
        <f t="shared" si="1"/>
        <v>0</v>
      </c>
      <c r="DH10" s="150">
        <f t="shared" si="1"/>
        <v>20</v>
      </c>
      <c r="DI10" s="150">
        <f t="shared" si="1"/>
        <v>434733.6</v>
      </c>
      <c r="DJ10" s="150">
        <v>0</v>
      </c>
      <c r="DK10" s="150">
        <f t="shared" si="1"/>
        <v>0</v>
      </c>
      <c r="DL10" s="150">
        <f t="shared" si="1"/>
        <v>0</v>
      </c>
      <c r="DM10" s="150">
        <f t="shared" si="1"/>
        <v>0</v>
      </c>
      <c r="DN10" s="150">
        <f t="shared" si="1"/>
        <v>727</v>
      </c>
      <c r="DO10" s="150">
        <f t="shared" si="1"/>
        <v>13992774.016666668</v>
      </c>
    </row>
    <row r="11" spans="1:119" s="18" customFormat="1" ht="51.75" customHeight="1" x14ac:dyDescent="0.25">
      <c r="A11" s="58"/>
      <c r="B11" s="59">
        <v>1</v>
      </c>
      <c r="C11" s="60" t="s">
        <v>137</v>
      </c>
      <c r="D11" s="61">
        <v>22900</v>
      </c>
      <c r="E11" s="62">
        <v>0.5</v>
      </c>
      <c r="F11" s="62"/>
      <c r="G11" s="63">
        <v>1</v>
      </c>
      <c r="H11" s="64"/>
      <c r="I11" s="64"/>
      <c r="J11" s="61">
        <v>1.4</v>
      </c>
      <c r="K11" s="61">
        <v>1.68</v>
      </c>
      <c r="L11" s="61">
        <v>2.23</v>
      </c>
      <c r="M11" s="65">
        <v>2.57</v>
      </c>
      <c r="N11" s="66"/>
      <c r="O11" s="67">
        <f>(N11*$D11*$E11*$G11*$J11*$O$8)</f>
        <v>0</v>
      </c>
      <c r="P11" s="66"/>
      <c r="Q11" s="68">
        <f>(P11*$D11*$E11*$G11*$J11*$Q$8)</f>
        <v>0</v>
      </c>
      <c r="R11" s="69"/>
      <c r="S11" s="67">
        <f>(R11*$D11*$E11*$G11*$J11*$S$8)</f>
        <v>0</v>
      </c>
      <c r="T11" s="68">
        <v>350</v>
      </c>
      <c r="U11" s="67">
        <f>(T11/12*7*$D11*$E11*$G11*$J11*$U$8)+(T11/12*5*$D11*$E11*$G11*$J11*$U$9)</f>
        <v>6288435.416666667</v>
      </c>
      <c r="V11" s="69"/>
      <c r="W11" s="67">
        <f>(V11*$D11*$E11*$G11*$J11*$W$8)</f>
        <v>0</v>
      </c>
      <c r="X11" s="70"/>
      <c r="Y11" s="67">
        <f>(X11*$D11*$E11*$G11*$J11*$Y$8)</f>
        <v>0</v>
      </c>
      <c r="Z11" s="71"/>
      <c r="AA11" s="67">
        <f>(Z11*$D11*$E11*$G11*$J11*$AA$8)</f>
        <v>0</v>
      </c>
      <c r="AB11" s="70"/>
      <c r="AC11" s="67">
        <f>(AB11*$D11*$E11*$G11*$J11*$AC$8)</f>
        <v>0</v>
      </c>
      <c r="AD11" s="70"/>
      <c r="AE11" s="67">
        <f>(AD11*$D11*$E11*$G11*$J11*$AE$8)</f>
        <v>0</v>
      </c>
      <c r="AF11" s="70"/>
      <c r="AG11" s="67">
        <f>(AF11*$D11*$E11*$G11*$J11*$AG$8)</f>
        <v>0</v>
      </c>
      <c r="AH11" s="70"/>
      <c r="AI11" s="67">
        <f>(AH11*$D11*$E11*$G11*$J11*$AI$8)</f>
        <v>0</v>
      </c>
      <c r="AJ11" s="70"/>
      <c r="AK11" s="67">
        <f>(AJ11*$D11*$E11*$G11*$J11*$AK$8)</f>
        <v>0</v>
      </c>
      <c r="AL11" s="72"/>
      <c r="AM11" s="67">
        <f>(AL11*$D11*$E11*$G11*$K11*$AM$8)</f>
        <v>0</v>
      </c>
      <c r="AN11" s="70"/>
      <c r="AO11" s="73">
        <f>(AN11*$D11*$E11*$G11*$K11*$AO$8)</f>
        <v>0</v>
      </c>
      <c r="AP11" s="69"/>
      <c r="AQ11" s="67">
        <f>(AP11*$D11*$E11*$G11*$J11*$AQ$8)</f>
        <v>0</v>
      </c>
      <c r="AR11" s="70"/>
      <c r="AS11" s="68">
        <f>(AR11*$D11*$E11*$G11*$J11*$AS$8)</f>
        <v>0</v>
      </c>
      <c r="AT11" s="68">
        <v>22</v>
      </c>
      <c r="AU11" s="68">
        <f>(AT11*$D11*$E11*$G11*$J11*$AU$8)</f>
        <v>405558.99999999994</v>
      </c>
      <c r="AV11" s="70"/>
      <c r="AW11" s="67">
        <f>(AV11*$D11*$E11*$G11*$J11*$AW$8)</f>
        <v>0</v>
      </c>
      <c r="AX11" s="70"/>
      <c r="AY11" s="67">
        <f>(AX11*$D11*$E11*$G11*$J11*$AY$8)</f>
        <v>0</v>
      </c>
      <c r="AZ11" s="70"/>
      <c r="BA11" s="67">
        <f>(AZ11*$D11*$E11*$G11*$J11*$BA$8)</f>
        <v>0</v>
      </c>
      <c r="BB11" s="70"/>
      <c r="BC11" s="67">
        <f>(BB11*$D11*$E11*$G11*$J11*$BC$8)</f>
        <v>0</v>
      </c>
      <c r="BD11" s="70"/>
      <c r="BE11" s="67">
        <f>(BD11*$D11*$E11*$G11*$J11*$BE$8)</f>
        <v>0</v>
      </c>
      <c r="BF11" s="70"/>
      <c r="BG11" s="67">
        <f>(BF11*$D11*$E11*$G11*$K11*$BG$8)</f>
        <v>0</v>
      </c>
      <c r="BH11" s="68">
        <v>130</v>
      </c>
      <c r="BI11" s="67">
        <f>(BH11*$D11*$E11*$G11*$K11*$BI$8)</f>
        <v>2500680</v>
      </c>
      <c r="BJ11" s="70"/>
      <c r="BK11" s="67">
        <f>(BJ11*$D11*$E11*$G11*$K11*$BK$8)</f>
        <v>0</v>
      </c>
      <c r="BL11" s="70"/>
      <c r="BM11" s="67">
        <f>(BL11*$D11*$E11*$G11*$K11*$BM$8)</f>
        <v>0</v>
      </c>
      <c r="BN11" s="68">
        <v>55</v>
      </c>
      <c r="BO11" s="67">
        <f>(BN11*$D11*$E11*$G11*$K11*$BO$8)</f>
        <v>1163778</v>
      </c>
      <c r="BP11" s="68">
        <v>20</v>
      </c>
      <c r="BQ11" s="67">
        <f>(BP11*$D11*$E11*$G11*$K11*$BQ$8)</f>
        <v>384720</v>
      </c>
      <c r="BR11" s="68">
        <v>20</v>
      </c>
      <c r="BS11" s="67">
        <f>(BR11*$D11*$E11*$G11*$K11*$BS$8)</f>
        <v>480900</v>
      </c>
      <c r="BT11" s="70"/>
      <c r="BU11" s="67">
        <f>(BT11*$D11*$E11*$G11*$K11*$BU$8)</f>
        <v>0</v>
      </c>
      <c r="BV11" s="68">
        <v>50</v>
      </c>
      <c r="BW11" s="67">
        <f>(BV11*$D11*$E11*$G11*$K11*$BW$8)</f>
        <v>1202250</v>
      </c>
      <c r="BX11" s="70"/>
      <c r="BY11" s="67">
        <f>(BX11*$D11*$E11*$G11*$K11*$BY$8)</f>
        <v>0</v>
      </c>
      <c r="BZ11" s="74">
        <f>20+20</f>
        <v>40</v>
      </c>
      <c r="CA11" s="75">
        <f>(BZ11*$D11*$E11*$G11*$K11*$CA$8)</f>
        <v>769440</v>
      </c>
      <c r="CB11" s="70"/>
      <c r="CC11" s="67">
        <f>(CB11*$D11*$E11*$G11*$J11*$CC$8)</f>
        <v>0</v>
      </c>
      <c r="CD11" s="70"/>
      <c r="CE11" s="67">
        <f>(CD11*$D11*$E11*$G11*$J11*$CE$8)</f>
        <v>0</v>
      </c>
      <c r="CF11" s="70"/>
      <c r="CG11" s="67">
        <f>(CF11*$D11*$E11*$G11*$J11*$CG$8)</f>
        <v>0</v>
      </c>
      <c r="CH11" s="71"/>
      <c r="CI11" s="68">
        <f>(CH11*$D11*$E11*$G11*$J11*$CI$8)</f>
        <v>0</v>
      </c>
      <c r="CJ11" s="71"/>
      <c r="CK11" s="67">
        <f>(CJ11*$D11*$E11*$G11*$K11*$CK$8)</f>
        <v>0</v>
      </c>
      <c r="CL11" s="70"/>
      <c r="CM11" s="67">
        <f>(CL11*$D11*$E11*$G11*$J11*$CM$8)</f>
        <v>0</v>
      </c>
      <c r="CN11" s="70"/>
      <c r="CO11" s="67">
        <f>(CN11*$D11*$E11*$G11*$J11*$CO$8)</f>
        <v>0</v>
      </c>
      <c r="CP11" s="70"/>
      <c r="CQ11" s="67">
        <f>(CP11*$D11*$E11*$G11*$J11*$CQ$8)</f>
        <v>0</v>
      </c>
      <c r="CR11" s="68">
        <v>20</v>
      </c>
      <c r="CS11" s="67">
        <f>(CR11*$D11*$E11*$G11*$J11*$CS$8)</f>
        <v>362277.99999999994</v>
      </c>
      <c r="CT11" s="70"/>
      <c r="CU11" s="67">
        <f>(CT11*$D11*$E11*$G11*$J11*$CU$8)</f>
        <v>0</v>
      </c>
      <c r="CV11" s="70"/>
      <c r="CW11" s="67">
        <f>(CV11*$D11*$E11*$G11*$K11*$CW$8)</f>
        <v>0</v>
      </c>
      <c r="CX11" s="70"/>
      <c r="CY11" s="67">
        <f>(CX11*$D11*$E11*$G11*$K11*$CY$8)</f>
        <v>0</v>
      </c>
      <c r="CZ11" s="71"/>
      <c r="DA11" s="67">
        <f>(CZ11*$D11*$E11*$G11*$J11*$DA$8)</f>
        <v>0</v>
      </c>
      <c r="DB11" s="70"/>
      <c r="DC11" s="73">
        <f>(DB11*$D11*$E11*$G11*$K11*$DC$8)</f>
        <v>0</v>
      </c>
      <c r="DD11" s="71"/>
      <c r="DE11" s="67">
        <f>(DD11*$D11*$E11*$G11*$K11*$DE$8)</f>
        <v>0</v>
      </c>
      <c r="DF11" s="76"/>
      <c r="DG11" s="67">
        <f>(DF11*$D11*$E11*$G11*$K11*$DG$8)</f>
        <v>0</v>
      </c>
      <c r="DH11" s="68">
        <v>20</v>
      </c>
      <c r="DI11" s="67">
        <f>(DH11*$D11*$E11*$G11*$K11*$DI$8)</f>
        <v>434733.6</v>
      </c>
      <c r="DJ11" s="70"/>
      <c r="DK11" s="67">
        <f>(DJ11*$D11*$E11*$G11*$L11*$DK$8)</f>
        <v>0</v>
      </c>
      <c r="DL11" s="70"/>
      <c r="DM11" s="75">
        <f>(DL11*$D11*$E11*$G11*$M11*$DM$8)</f>
        <v>0</v>
      </c>
      <c r="DN11" s="77">
        <f>SUM(N11,P11,R11,T11,V11,X11,Z11,AB11,AD11,AF11,AH11,AJ11,AL11,AP11,AR11,CF11,AT11,AV11,AX11,AZ11,BB11,CJ11,BD11,BF11,BH11,BL11,AN11,BN11,BP11,BR11,BT11,BV11,BX11,BZ11,CB11,CD11,CH11,CL11,CN11,CP11,CR11,CT11,CV11,CX11,BJ11,CZ11,DB11,DD11,DF11,DH11,DJ11,DL11)</f>
        <v>727</v>
      </c>
      <c r="DO11" s="75">
        <f>SUM(O11,Q11,S11,U11,W11,Y11,AA11,AC11,AE11,AG11,AI11,AK11,AM11,AQ11,AS11,CG11,AU11,AW11,AY11,BA11,BC11,CK11,BE11,BG11,BI11,BM11,AO11,BO11,BQ11,BS11,BU11,BW11,BY11,CA11,CC11,CE11,CI11,CM11,CO11,CQ11,CS11,CU11,CW11,CY11,BK11,DA11,DC11,DE11,DG11,DI11,DK11,DM11)</f>
        <v>13992774.016666668</v>
      </c>
    </row>
    <row r="12" spans="1:119" ht="16.5" customHeight="1" x14ac:dyDescent="0.25">
      <c r="A12" s="78">
        <v>2</v>
      </c>
      <c r="B12" s="79"/>
      <c r="C12" s="153" t="s">
        <v>138</v>
      </c>
      <c r="D12" s="61">
        <v>22900</v>
      </c>
      <c r="E12" s="146">
        <v>0.8</v>
      </c>
      <c r="F12" s="146"/>
      <c r="G12" s="63">
        <v>1</v>
      </c>
      <c r="H12" s="64"/>
      <c r="I12" s="64"/>
      <c r="J12" s="61">
        <v>1.4</v>
      </c>
      <c r="K12" s="61">
        <v>1.68</v>
      </c>
      <c r="L12" s="61">
        <v>2.23</v>
      </c>
      <c r="M12" s="65">
        <v>2.57</v>
      </c>
      <c r="N12" s="88">
        <f>SUM(N13:N25)</f>
        <v>2376</v>
      </c>
      <c r="O12" s="88">
        <f t="shared" ref="O12:BZ12" si="2">SUM(O13:O25)</f>
        <v>59963485.119999997</v>
      </c>
      <c r="P12" s="88">
        <f t="shared" si="2"/>
        <v>0</v>
      </c>
      <c r="Q12" s="88">
        <f t="shared" si="2"/>
        <v>0</v>
      </c>
      <c r="R12" s="88">
        <f t="shared" si="2"/>
        <v>1</v>
      </c>
      <c r="S12" s="88">
        <f t="shared" si="2"/>
        <v>16222.36</v>
      </c>
      <c r="T12" s="88">
        <f t="shared" si="2"/>
        <v>6942</v>
      </c>
      <c r="U12" s="88">
        <f t="shared" si="2"/>
        <v>238159219.4916667</v>
      </c>
      <c r="V12" s="88">
        <f t="shared" si="2"/>
        <v>11</v>
      </c>
      <c r="W12" s="88">
        <f t="shared" si="2"/>
        <v>443998.94</v>
      </c>
      <c r="X12" s="88">
        <f t="shared" si="2"/>
        <v>0</v>
      </c>
      <c r="Y12" s="88">
        <f t="shared" si="2"/>
        <v>0</v>
      </c>
      <c r="Z12" s="88">
        <f t="shared" si="2"/>
        <v>0</v>
      </c>
      <c r="AA12" s="88">
        <f t="shared" si="2"/>
        <v>0</v>
      </c>
      <c r="AB12" s="88">
        <f t="shared" si="2"/>
        <v>0</v>
      </c>
      <c r="AC12" s="88">
        <f t="shared" si="2"/>
        <v>0</v>
      </c>
      <c r="AD12" s="88">
        <f t="shared" si="2"/>
        <v>102</v>
      </c>
      <c r="AE12" s="88">
        <f t="shared" si="2"/>
        <v>3890897.78</v>
      </c>
      <c r="AF12" s="88">
        <f t="shared" si="2"/>
        <v>0</v>
      </c>
      <c r="AG12" s="88">
        <f t="shared" si="2"/>
        <v>0</v>
      </c>
      <c r="AH12" s="88">
        <f t="shared" si="2"/>
        <v>0</v>
      </c>
      <c r="AI12" s="88">
        <f t="shared" si="2"/>
        <v>0</v>
      </c>
      <c r="AJ12" s="88">
        <f t="shared" si="2"/>
        <v>2444</v>
      </c>
      <c r="AK12" s="88">
        <f t="shared" si="2"/>
        <v>57686006.840000004</v>
      </c>
      <c r="AL12" s="88">
        <f t="shared" si="2"/>
        <v>8</v>
      </c>
      <c r="AM12" s="88">
        <f t="shared" si="2"/>
        <v>459586.51200000005</v>
      </c>
      <c r="AN12" s="88">
        <f t="shared" si="2"/>
        <v>103</v>
      </c>
      <c r="AO12" s="88">
        <f t="shared" si="2"/>
        <v>2951764.2</v>
      </c>
      <c r="AP12" s="88">
        <v>0</v>
      </c>
      <c r="AQ12" s="88">
        <f t="shared" si="2"/>
        <v>0</v>
      </c>
      <c r="AR12" s="88">
        <f t="shared" si="2"/>
        <v>47</v>
      </c>
      <c r="AS12" s="88">
        <f t="shared" si="2"/>
        <v>2083547.3399999999</v>
      </c>
      <c r="AT12" s="88">
        <f t="shared" si="2"/>
        <v>1524</v>
      </c>
      <c r="AU12" s="88">
        <f t="shared" si="2"/>
        <v>36540865.899999999</v>
      </c>
      <c r="AV12" s="88">
        <f t="shared" si="2"/>
        <v>3275</v>
      </c>
      <c r="AW12" s="88">
        <f t="shared" si="2"/>
        <v>116527792.70999998</v>
      </c>
      <c r="AX12" s="88">
        <f t="shared" si="2"/>
        <v>1620</v>
      </c>
      <c r="AY12" s="88">
        <f t="shared" si="2"/>
        <v>58643462.709999993</v>
      </c>
      <c r="AZ12" s="88">
        <f t="shared" si="2"/>
        <v>2100</v>
      </c>
      <c r="BA12" s="88">
        <f t="shared" si="2"/>
        <v>65318402.79999999</v>
      </c>
      <c r="BB12" s="88">
        <f t="shared" si="2"/>
        <v>499</v>
      </c>
      <c r="BC12" s="88">
        <f t="shared" si="2"/>
        <v>13294929.34</v>
      </c>
      <c r="BD12" s="88">
        <f t="shared" si="2"/>
        <v>669</v>
      </c>
      <c r="BE12" s="88">
        <f t="shared" si="2"/>
        <v>18372175.359999999</v>
      </c>
      <c r="BF12" s="88">
        <f t="shared" si="2"/>
        <v>1</v>
      </c>
      <c r="BG12" s="88">
        <f t="shared" si="2"/>
        <v>45012.24</v>
      </c>
      <c r="BH12" s="88">
        <f t="shared" si="2"/>
        <v>3200</v>
      </c>
      <c r="BI12" s="88">
        <f t="shared" si="2"/>
        <v>118743827.99999999</v>
      </c>
      <c r="BJ12" s="88">
        <f t="shared" si="2"/>
        <v>0</v>
      </c>
      <c r="BK12" s="88">
        <f t="shared" si="2"/>
        <v>0</v>
      </c>
      <c r="BL12" s="88">
        <f t="shared" si="2"/>
        <v>8446</v>
      </c>
      <c r="BM12" s="88">
        <f t="shared" si="2"/>
        <v>217763677.15200001</v>
      </c>
      <c r="BN12" s="88">
        <f t="shared" si="2"/>
        <v>1880</v>
      </c>
      <c r="BO12" s="88">
        <f t="shared" si="2"/>
        <v>56513906.06400001</v>
      </c>
      <c r="BP12" s="88">
        <f t="shared" si="2"/>
        <v>1260</v>
      </c>
      <c r="BQ12" s="88">
        <f t="shared" si="2"/>
        <v>40480238.399999999</v>
      </c>
      <c r="BR12" s="88">
        <f t="shared" si="2"/>
        <v>740</v>
      </c>
      <c r="BS12" s="88">
        <f t="shared" si="2"/>
        <v>29059825.200000003</v>
      </c>
      <c r="BT12" s="88">
        <f t="shared" si="2"/>
        <v>59</v>
      </c>
      <c r="BU12" s="88">
        <f t="shared" si="2"/>
        <v>1582007.1119999997</v>
      </c>
      <c r="BV12" s="88">
        <f t="shared" si="2"/>
        <v>1170</v>
      </c>
      <c r="BW12" s="88">
        <f t="shared" si="2"/>
        <v>40664423.099999994</v>
      </c>
      <c r="BX12" s="88">
        <f t="shared" si="2"/>
        <v>1080</v>
      </c>
      <c r="BY12" s="88">
        <f t="shared" si="2"/>
        <v>29693074.32</v>
      </c>
      <c r="BZ12" s="88">
        <f t="shared" si="2"/>
        <v>890</v>
      </c>
      <c r="CA12" s="88">
        <f t="shared" ref="CA12:DO12" si="3">SUM(CA13:CA25)</f>
        <v>22242586.799999997</v>
      </c>
      <c r="CB12" s="88">
        <f t="shared" si="3"/>
        <v>0</v>
      </c>
      <c r="CC12" s="88">
        <f t="shared" si="3"/>
        <v>0</v>
      </c>
      <c r="CD12" s="88">
        <f t="shared" si="3"/>
        <v>0</v>
      </c>
      <c r="CE12" s="88">
        <f t="shared" si="3"/>
        <v>0</v>
      </c>
      <c r="CF12" s="88">
        <f t="shared" si="3"/>
        <v>275</v>
      </c>
      <c r="CG12" s="88">
        <f t="shared" si="3"/>
        <v>8650108.5999999996</v>
      </c>
      <c r="CH12" s="88">
        <f t="shared" si="3"/>
        <v>0</v>
      </c>
      <c r="CI12" s="88">
        <f t="shared" si="3"/>
        <v>0</v>
      </c>
      <c r="CJ12" s="88">
        <f t="shared" si="3"/>
        <v>0</v>
      </c>
      <c r="CK12" s="88">
        <f t="shared" si="3"/>
        <v>0</v>
      </c>
      <c r="CL12" s="88">
        <f t="shared" si="3"/>
        <v>32</v>
      </c>
      <c r="CM12" s="88">
        <f t="shared" si="3"/>
        <v>523347.43999999994</v>
      </c>
      <c r="CN12" s="88">
        <f t="shared" si="3"/>
        <v>480</v>
      </c>
      <c r="CO12" s="88">
        <f t="shared" si="3"/>
        <v>8123555.1599999983</v>
      </c>
      <c r="CP12" s="88">
        <f t="shared" si="3"/>
        <v>205</v>
      </c>
      <c r="CQ12" s="88">
        <f t="shared" si="3"/>
        <v>2689898.1199999996</v>
      </c>
      <c r="CR12" s="88">
        <f t="shared" si="3"/>
        <v>437</v>
      </c>
      <c r="CS12" s="88">
        <f t="shared" si="3"/>
        <v>11184970.972000001</v>
      </c>
      <c r="CT12" s="88">
        <f t="shared" si="3"/>
        <v>1035</v>
      </c>
      <c r="CU12" s="88">
        <f t="shared" si="3"/>
        <v>26014096.345999993</v>
      </c>
      <c r="CV12" s="88">
        <f t="shared" si="3"/>
        <v>0</v>
      </c>
      <c r="CW12" s="88">
        <f t="shared" si="3"/>
        <v>0</v>
      </c>
      <c r="CX12" s="88">
        <f t="shared" si="3"/>
        <v>0</v>
      </c>
      <c r="CY12" s="88">
        <f t="shared" si="3"/>
        <v>0</v>
      </c>
      <c r="CZ12" s="88">
        <f t="shared" si="3"/>
        <v>0</v>
      </c>
      <c r="DA12" s="88">
        <f t="shared" si="3"/>
        <v>0</v>
      </c>
      <c r="DB12" s="88">
        <f t="shared" si="3"/>
        <v>0</v>
      </c>
      <c r="DC12" s="91">
        <f t="shared" si="3"/>
        <v>0</v>
      </c>
      <c r="DD12" s="88">
        <f t="shared" si="3"/>
        <v>0</v>
      </c>
      <c r="DE12" s="88">
        <f t="shared" si="3"/>
        <v>0</v>
      </c>
      <c r="DF12" s="92">
        <f t="shared" si="3"/>
        <v>34</v>
      </c>
      <c r="DG12" s="88">
        <f t="shared" si="3"/>
        <v>1316204.064</v>
      </c>
      <c r="DH12" s="88">
        <f t="shared" si="3"/>
        <v>473</v>
      </c>
      <c r="DI12" s="88">
        <f t="shared" si="3"/>
        <v>12916369.989599999</v>
      </c>
      <c r="DJ12" s="88">
        <v>80</v>
      </c>
      <c r="DK12" s="88">
        <f t="shared" si="3"/>
        <v>4027347.8880000003</v>
      </c>
      <c r="DL12" s="88">
        <f t="shared" si="3"/>
        <v>174</v>
      </c>
      <c r="DM12" s="88">
        <f t="shared" si="3"/>
        <v>8683171.6199999992</v>
      </c>
      <c r="DN12" s="88">
        <f t="shared" si="3"/>
        <v>43672</v>
      </c>
      <c r="DO12" s="88">
        <f t="shared" si="3"/>
        <v>1315270005.9912667</v>
      </c>
    </row>
    <row r="13" spans="1:119" ht="36" customHeight="1" x14ac:dyDescent="0.25">
      <c r="A13" s="78"/>
      <c r="B13" s="79">
        <v>2</v>
      </c>
      <c r="C13" s="60" t="s">
        <v>139</v>
      </c>
      <c r="D13" s="61">
        <v>22900</v>
      </c>
      <c r="E13" s="80">
        <v>0.93</v>
      </c>
      <c r="F13" s="80"/>
      <c r="G13" s="63">
        <v>1</v>
      </c>
      <c r="H13" s="64"/>
      <c r="I13" s="64"/>
      <c r="J13" s="61">
        <v>1.4</v>
      </c>
      <c r="K13" s="61">
        <v>1.68</v>
      </c>
      <c r="L13" s="61">
        <v>2.23</v>
      </c>
      <c r="M13" s="65">
        <v>2.57</v>
      </c>
      <c r="N13" s="68">
        <v>450</v>
      </c>
      <c r="O13" s="67">
        <f>(N13*$D13*$E13*$G13*$J13*$O$8)</f>
        <v>14758821.000000002</v>
      </c>
      <c r="P13" s="68"/>
      <c r="Q13" s="68">
        <f t="shared" ref="Q13:Q25" si="4">(P13*$D13*$E13*$G13*$J13*$Q$8)</f>
        <v>0</v>
      </c>
      <c r="R13" s="68"/>
      <c r="S13" s="67">
        <f t="shared" ref="S13:S25" si="5">(R13*$D13*$E13*$G13*$J13*$S$8)</f>
        <v>0</v>
      </c>
      <c r="T13" s="68">
        <v>2066</v>
      </c>
      <c r="U13" s="67">
        <f>(T13/12*7*$D13*$E13*$G13*$J13*$U$8)+(T13/12*5*$D13*$E13*$G13*$J13*$U$9)</f>
        <v>69042708.805000007</v>
      </c>
      <c r="V13" s="68"/>
      <c r="W13" s="67">
        <f t="shared" ref="W13:W25" si="6">(V13*$D13*$E13*$G13*$J13*$W$8)</f>
        <v>0</v>
      </c>
      <c r="X13" s="68"/>
      <c r="Y13" s="67">
        <f t="shared" ref="Y13:Y25" si="7">(X13*$D13*$E13*$G13*$J13*$Y$8)</f>
        <v>0</v>
      </c>
      <c r="Z13" s="68"/>
      <c r="AA13" s="67">
        <f t="shared" ref="AA13:AA25" si="8">(Z13*$D13*$E13*$G13*$J13*$AA$8)</f>
        <v>0</v>
      </c>
      <c r="AB13" s="68"/>
      <c r="AC13" s="67">
        <f t="shared" ref="AC13:AC25" si="9">(AB13*$D13*$E13*$G13*$J13*$AC$8)</f>
        <v>0</v>
      </c>
      <c r="AD13" s="68"/>
      <c r="AE13" s="67">
        <f t="shared" ref="AE13:AE25" si="10">(AD13*$D13*$E13*$G13*$J13*$AE$8)</f>
        <v>0</v>
      </c>
      <c r="AF13" s="68"/>
      <c r="AG13" s="67">
        <f t="shared" ref="AG13:AG25" si="11">(AF13*$D13*$E13*$G13*$J13*$AG$8)</f>
        <v>0</v>
      </c>
      <c r="AH13" s="70"/>
      <c r="AI13" s="67">
        <f t="shared" ref="AI13:AI25" si="12">(AH13*$D13*$E13*$G13*$J13*$AI$8)</f>
        <v>0</v>
      </c>
      <c r="AJ13" s="68">
        <v>385</v>
      </c>
      <c r="AK13" s="67">
        <f t="shared" ref="AK13:AK25" si="13">(AJ13*$D13*$E13*$G13*$J13*$AK$8)</f>
        <v>12626991.300000001</v>
      </c>
      <c r="AL13" s="81">
        <v>0</v>
      </c>
      <c r="AM13" s="67">
        <f t="shared" ref="AM13:AM25" si="14">(AL13*$D13*$E13*$G13*$K13*$AM$8)</f>
        <v>0</v>
      </c>
      <c r="AN13" s="68">
        <v>4</v>
      </c>
      <c r="AO13" s="73">
        <f t="shared" ref="AO13:AO25" si="15">(AN13*$D13*$E13*$G13*$K13*$AO$8)</f>
        <v>157427.424</v>
      </c>
      <c r="AP13" s="68"/>
      <c r="AQ13" s="67">
        <f t="shared" ref="AQ13:AQ25" si="16">(AP13*$D13*$E13*$G13*$J13*$AQ$8)</f>
        <v>0</v>
      </c>
      <c r="AR13" s="68"/>
      <c r="AS13" s="68">
        <f t="shared" ref="AS13:AS25" si="17">(AR13*$D13*$E13*$G13*$J13*$AS$8)</f>
        <v>0</v>
      </c>
      <c r="AT13" s="68">
        <v>24</v>
      </c>
      <c r="AU13" s="68">
        <f t="shared" ref="AU13:AU25" si="18">(AT13*$D13*$E13*$G13*$J13*$AU$8)</f>
        <v>822916.07999999984</v>
      </c>
      <c r="AV13" s="68">
        <v>1382</v>
      </c>
      <c r="AW13" s="67">
        <f t="shared" ref="AW13:AW25" si="19">(AV13*$D13*$E13*$G13*$J13*$AW$8)</f>
        <v>47386250.93999999</v>
      </c>
      <c r="AX13" s="82">
        <v>200</v>
      </c>
      <c r="AY13" s="67">
        <f t="shared" ref="AY13:AY25" si="20">(AX13*$D13*$E13*$G13*$J13*$AY$8)</f>
        <v>6857633.9999999991</v>
      </c>
      <c r="AZ13" s="68">
        <v>617</v>
      </c>
      <c r="BA13" s="67">
        <f t="shared" ref="BA13:BA25" si="21">(AZ13*$D13*$E13*$G13*$J13*$BA$8)</f>
        <v>18396348.599999998</v>
      </c>
      <c r="BB13" s="68">
        <v>137</v>
      </c>
      <c r="BC13" s="67">
        <f t="shared" ref="BC13:BC25" si="22">(BB13*$D13*$E13*$G13*$J13*$BC$8)</f>
        <v>4493241.0599999996</v>
      </c>
      <c r="BD13" s="68">
        <v>147</v>
      </c>
      <c r="BE13" s="67">
        <f t="shared" ref="BE13:BE25" si="23">(BD13*$D13*$E13*$G13*$J13*$BE$8)</f>
        <v>4821214.8600000003</v>
      </c>
      <c r="BF13" s="68"/>
      <c r="BG13" s="67">
        <f t="shared" ref="BG13:BG25" si="24">(BF13*$D13*$E13*$G13*$K13*$BG$8)</f>
        <v>0</v>
      </c>
      <c r="BH13" s="68">
        <v>1350</v>
      </c>
      <c r="BI13" s="67">
        <f t="shared" ref="BI13:BI25" si="25">(BH13*$D13*$E13*$G13*$K13*$BI$8)</f>
        <v>48301596</v>
      </c>
      <c r="BJ13" s="68"/>
      <c r="BK13" s="67">
        <f t="shared" ref="BK13:BK25" si="26">(BJ13*$D13*$E13*$G13*$K13*$BK$8)</f>
        <v>0</v>
      </c>
      <c r="BL13" s="82">
        <v>2826</v>
      </c>
      <c r="BM13" s="67">
        <f t="shared" ref="BM13:BM25" si="27">(BL13*$D13*$E13*$G13*$K13*$BM$8)</f>
        <v>91000206.863999993</v>
      </c>
      <c r="BN13" s="68">
        <v>520</v>
      </c>
      <c r="BO13" s="67">
        <f t="shared" ref="BO13:BO25" si="28">(BN13*$D13*$E13*$G13*$K13*$BO$8)</f>
        <v>20465565.120000001</v>
      </c>
      <c r="BP13" s="68">
        <v>455</v>
      </c>
      <c r="BQ13" s="67">
        <f t="shared" ref="BQ13:BQ25" si="29">(BP13*$D13*$E13*$G13*$K13*$BQ$8)</f>
        <v>16279426.799999999</v>
      </c>
      <c r="BR13" s="68">
        <v>235</v>
      </c>
      <c r="BS13" s="67">
        <f t="shared" ref="BS13:BS25" si="30">(BR13*$D13*$E13*$G13*$K13*$BS$8)</f>
        <v>10510069.5</v>
      </c>
      <c r="BT13" s="68">
        <v>27</v>
      </c>
      <c r="BU13" s="67">
        <f t="shared" ref="BU13:BU25" si="31">(BT13*$D13*$E13*$G13*$K13*$BU$8)</f>
        <v>869428.728</v>
      </c>
      <c r="BV13" s="68">
        <v>239</v>
      </c>
      <c r="BW13" s="67">
        <f t="shared" ref="BW13:BW25" si="32">(BV13*$D13*$E13*$G13*$K13*$BW$8)</f>
        <v>10688964.299999999</v>
      </c>
      <c r="BX13" s="68">
        <v>249</v>
      </c>
      <c r="BY13" s="67">
        <f t="shared" ref="BY13:BY25" si="33">(BX13*$D13*$E13*$G13*$K13*$BY$8)</f>
        <v>8908961.0399999991</v>
      </c>
      <c r="BZ13" s="74">
        <f>260+10</f>
        <v>270</v>
      </c>
      <c r="CA13" s="75">
        <f t="shared" ref="CA13:CA25" si="34">(BZ13*$D13*$E13*$G13*$K13*$CA$8)</f>
        <v>9660319.1999999993</v>
      </c>
      <c r="CB13" s="68"/>
      <c r="CC13" s="67">
        <f t="shared" ref="CC13:CC25" si="35">(CB13*$D13*$E13*$G13*$J13*$CC$8)</f>
        <v>0</v>
      </c>
      <c r="CD13" s="68"/>
      <c r="CE13" s="67">
        <f t="shared" ref="CE13:CE25" si="36">(CD13*$D13*$E13*$G13*$J13*$CE$8)</f>
        <v>0</v>
      </c>
      <c r="CF13" s="68"/>
      <c r="CG13" s="67">
        <f t="shared" ref="CG13:CG25" si="37">(CF13*$D13*$E13*$G13*$J13*$CG$8)</f>
        <v>0</v>
      </c>
      <c r="CH13" s="68"/>
      <c r="CI13" s="68">
        <f t="shared" ref="CI13:CI25" si="38">(CH13*$D13*$E13*$G13*$J13*$CI$8)</f>
        <v>0</v>
      </c>
      <c r="CJ13" s="68"/>
      <c r="CK13" s="67">
        <f t="shared" ref="CK13:CK25" si="39">(CJ13*$D13*$E13*$G13*$K13*$CK$8)</f>
        <v>0</v>
      </c>
      <c r="CL13" s="68"/>
      <c r="CM13" s="67">
        <f t="shared" ref="CM13:CM25" si="40">(CL13*$D13*$E13*$G13*$J13*$CM$8)</f>
        <v>0</v>
      </c>
      <c r="CN13" s="68">
        <v>234</v>
      </c>
      <c r="CO13" s="67">
        <f t="shared" ref="CO13:CO25" si="41">(CN13*$D13*$E13*$G13*$J13*$CO$8)</f>
        <v>4883828.0399999991</v>
      </c>
      <c r="CP13" s="68">
        <v>65</v>
      </c>
      <c r="CQ13" s="67">
        <f t="shared" ref="CQ13:CQ25" si="42">(CP13*$D13*$E13*$G13*$J13*$CQ$8)</f>
        <v>1356618.8999999997</v>
      </c>
      <c r="CR13" s="68">
        <v>133</v>
      </c>
      <c r="CS13" s="67">
        <f t="shared" ref="CS13:CS25" si="43">(CR13*$D13*$E13*$G13*$J13*$CS$8)</f>
        <v>4481016.5819999995</v>
      </c>
      <c r="CT13" s="68">
        <v>281</v>
      </c>
      <c r="CU13" s="67">
        <f t="shared" ref="CU13:CU25" si="44">(CT13*$D13*$E13*$G13*$J13*$CU$8)</f>
        <v>9467410.9739999995</v>
      </c>
      <c r="CV13" s="68"/>
      <c r="CW13" s="67">
        <f t="shared" ref="CW13:CW25" si="45">(CV13*$D13*$E13*$G13*$K13*$CW$8)</f>
        <v>0</v>
      </c>
      <c r="CX13" s="82">
        <v>0</v>
      </c>
      <c r="CY13" s="67">
        <f t="shared" ref="CY13:CY25" si="46">(CX13*$D13*$E13*$G13*$K13*$CY$8)</f>
        <v>0</v>
      </c>
      <c r="CZ13" s="68"/>
      <c r="DA13" s="67">
        <f t="shared" ref="DA13:DA25" si="47">(CZ13*$D13*$E13*$G13*$J13*$DA$8)</f>
        <v>0</v>
      </c>
      <c r="DB13" s="68"/>
      <c r="DC13" s="73">
        <f t="shared" ref="DC13:DC25" si="48">(DB13*$D13*$E13*$G13*$K13*$DC$8)</f>
        <v>0</v>
      </c>
      <c r="DD13" s="68"/>
      <c r="DE13" s="67">
        <f t="shared" ref="DE13:DE25" si="49">(DD13*$D13*$E13*$G13*$K13*$DE$8)</f>
        <v>0</v>
      </c>
      <c r="DF13" s="83">
        <v>11</v>
      </c>
      <c r="DG13" s="67">
        <f t="shared" ref="DG13:DG25" si="50">(DF13*$D13*$E13*$G13*$K13*$DG$8)</f>
        <v>472282.272</v>
      </c>
      <c r="DH13" s="68">
        <v>131</v>
      </c>
      <c r="DI13" s="67">
        <f t="shared" ref="DI13:DI25" si="51">(DH13*$D13*$E13*$G13*$K13*$DI$8)</f>
        <v>5296359.4487999994</v>
      </c>
      <c r="DJ13" s="68">
        <v>38</v>
      </c>
      <c r="DK13" s="67">
        <f t="shared" ref="DK13:DK25" si="52">(DJ13*$D13*$E13*$G13*$L13*$DK$8)</f>
        <v>2165649.3360000001</v>
      </c>
      <c r="DL13" s="68">
        <v>50</v>
      </c>
      <c r="DM13" s="75">
        <f t="shared" ref="DM13:DM25" si="53">(DL13*$D13*$E13*$G13*$M13*$DM$8)</f>
        <v>3283997.4</v>
      </c>
      <c r="DN13" s="77">
        <f t="shared" ref="DN13:DO25" si="54">SUM(N13,P13,R13,T13,V13,X13,Z13,AB13,AD13,AF13,AH13,AJ13,AL13,AP13,AR13,CF13,AT13,AV13,AX13,AZ13,BB13,CJ13,BD13,BF13,BH13,BL13,AN13,BN13,BP13,BR13,BT13,BV13,BX13,BZ13,CB13,CD13,CH13,CL13,CN13,CP13,CR13,CT13,CV13,CX13,BJ13,CZ13,DB13,DD13,DF13,DH13,DJ13,DL13)</f>
        <v>12526</v>
      </c>
      <c r="DO13" s="75">
        <f t="shared" si="54"/>
        <v>427455254.57380009</v>
      </c>
    </row>
    <row r="14" spans="1:119" ht="38.25" customHeight="1" x14ac:dyDescent="0.25">
      <c r="A14" s="78"/>
      <c r="B14" s="79">
        <v>3</v>
      </c>
      <c r="C14" s="60" t="s">
        <v>140</v>
      </c>
      <c r="D14" s="61">
        <v>22900</v>
      </c>
      <c r="E14" s="84">
        <v>0.28000000000000003</v>
      </c>
      <c r="F14" s="84"/>
      <c r="G14" s="63">
        <v>1</v>
      </c>
      <c r="H14" s="64"/>
      <c r="I14" s="64"/>
      <c r="J14" s="61">
        <v>1.4</v>
      </c>
      <c r="K14" s="61">
        <v>1.68</v>
      </c>
      <c r="L14" s="61">
        <v>2.23</v>
      </c>
      <c r="M14" s="65">
        <v>2.57</v>
      </c>
      <c r="N14" s="68">
        <v>595</v>
      </c>
      <c r="O14" s="67">
        <f t="shared" ref="O14:O75" si="55">(N14*$D14*$E14*$G14*$J14*$O$8)</f>
        <v>5875315.6000000006</v>
      </c>
      <c r="P14" s="68"/>
      <c r="Q14" s="68">
        <f t="shared" si="4"/>
        <v>0</v>
      </c>
      <c r="R14" s="68"/>
      <c r="S14" s="67">
        <f t="shared" si="5"/>
        <v>0</v>
      </c>
      <c r="T14" s="68">
        <v>280</v>
      </c>
      <c r="U14" s="67">
        <f t="shared" ref="U14:U25" si="56">(T14/12*7*$D14*$E14*$G14*$J14*$U$8)+(T14/12*5*$D14*$E14*$G14*$J14*$U$9)</f>
        <v>2817219.0666666669</v>
      </c>
      <c r="V14" s="68">
        <v>0</v>
      </c>
      <c r="W14" s="67">
        <f t="shared" si="6"/>
        <v>0</v>
      </c>
      <c r="X14" s="68">
        <v>0</v>
      </c>
      <c r="Y14" s="67">
        <f t="shared" si="7"/>
        <v>0</v>
      </c>
      <c r="Z14" s="68"/>
      <c r="AA14" s="67">
        <f t="shared" si="8"/>
        <v>0</v>
      </c>
      <c r="AB14" s="68">
        <v>0</v>
      </c>
      <c r="AC14" s="67">
        <f t="shared" si="9"/>
        <v>0</v>
      </c>
      <c r="AD14" s="68"/>
      <c r="AE14" s="67">
        <f t="shared" si="10"/>
        <v>0</v>
      </c>
      <c r="AF14" s="68">
        <v>0</v>
      </c>
      <c r="AG14" s="67">
        <f t="shared" si="11"/>
        <v>0</v>
      </c>
      <c r="AH14" s="70"/>
      <c r="AI14" s="67">
        <f t="shared" si="12"/>
        <v>0</v>
      </c>
      <c r="AJ14" s="68">
        <v>369</v>
      </c>
      <c r="AK14" s="67">
        <f t="shared" si="13"/>
        <v>3643683.12</v>
      </c>
      <c r="AL14" s="82">
        <v>0</v>
      </c>
      <c r="AM14" s="67">
        <f t="shared" si="14"/>
        <v>0</v>
      </c>
      <c r="AN14" s="68">
        <v>3</v>
      </c>
      <c r="AO14" s="73">
        <f t="shared" si="15"/>
        <v>35548.128000000004</v>
      </c>
      <c r="AP14" s="68"/>
      <c r="AQ14" s="67">
        <f t="shared" si="16"/>
        <v>0</v>
      </c>
      <c r="AR14" s="68">
        <v>1</v>
      </c>
      <c r="AS14" s="68">
        <f t="shared" si="17"/>
        <v>8079.1200000000008</v>
      </c>
      <c r="AT14" s="68">
        <v>445</v>
      </c>
      <c r="AU14" s="68">
        <f t="shared" si="18"/>
        <v>4593877.4000000004</v>
      </c>
      <c r="AV14" s="68"/>
      <c r="AW14" s="67">
        <f t="shared" si="19"/>
        <v>0</v>
      </c>
      <c r="AX14" s="82">
        <v>0</v>
      </c>
      <c r="AY14" s="67">
        <f t="shared" si="20"/>
        <v>0</v>
      </c>
      <c r="AZ14" s="68">
        <v>0</v>
      </c>
      <c r="BA14" s="67">
        <f t="shared" si="21"/>
        <v>0</v>
      </c>
      <c r="BB14" s="68">
        <v>102</v>
      </c>
      <c r="BC14" s="67">
        <f t="shared" si="22"/>
        <v>1007196.9600000002</v>
      </c>
      <c r="BD14" s="68">
        <v>64</v>
      </c>
      <c r="BE14" s="67">
        <f t="shared" si="23"/>
        <v>631966.72000000009</v>
      </c>
      <c r="BF14" s="68"/>
      <c r="BG14" s="67">
        <f t="shared" si="24"/>
        <v>0</v>
      </c>
      <c r="BH14" s="68">
        <v>0</v>
      </c>
      <c r="BI14" s="67">
        <f t="shared" si="25"/>
        <v>0</v>
      </c>
      <c r="BJ14" s="68">
        <v>0</v>
      </c>
      <c r="BK14" s="67">
        <f t="shared" si="26"/>
        <v>0</v>
      </c>
      <c r="BL14" s="82">
        <v>1710</v>
      </c>
      <c r="BM14" s="67">
        <f t="shared" si="27"/>
        <v>16578354.240000002</v>
      </c>
      <c r="BN14" s="68">
        <v>584</v>
      </c>
      <c r="BO14" s="67">
        <f t="shared" si="28"/>
        <v>6920035.5840000007</v>
      </c>
      <c r="BP14" s="85">
        <v>100</v>
      </c>
      <c r="BQ14" s="67">
        <f t="shared" si="29"/>
        <v>1077216.0000000002</v>
      </c>
      <c r="BR14" s="68">
        <v>70</v>
      </c>
      <c r="BS14" s="67">
        <f t="shared" si="30"/>
        <v>942564.00000000012</v>
      </c>
      <c r="BT14" s="68">
        <v>7</v>
      </c>
      <c r="BU14" s="67">
        <f t="shared" si="31"/>
        <v>67864.608000000007</v>
      </c>
      <c r="BV14" s="68">
        <v>351</v>
      </c>
      <c r="BW14" s="67">
        <f t="shared" si="32"/>
        <v>4726285.1999999993</v>
      </c>
      <c r="BX14" s="68">
        <v>212</v>
      </c>
      <c r="BY14" s="67">
        <f t="shared" si="33"/>
        <v>2283697.9200000004</v>
      </c>
      <c r="BZ14" s="68">
        <v>280</v>
      </c>
      <c r="CA14" s="75">
        <f t="shared" si="34"/>
        <v>3016204.8000000003</v>
      </c>
      <c r="CB14" s="68">
        <v>0</v>
      </c>
      <c r="CC14" s="67">
        <f t="shared" si="35"/>
        <v>0</v>
      </c>
      <c r="CD14" s="68">
        <v>0</v>
      </c>
      <c r="CE14" s="67">
        <f t="shared" si="36"/>
        <v>0</v>
      </c>
      <c r="CF14" s="68">
        <v>0</v>
      </c>
      <c r="CG14" s="67">
        <f t="shared" si="37"/>
        <v>0</v>
      </c>
      <c r="CH14" s="68"/>
      <c r="CI14" s="68">
        <f t="shared" si="38"/>
        <v>0</v>
      </c>
      <c r="CJ14" s="68"/>
      <c r="CK14" s="67">
        <f t="shared" si="39"/>
        <v>0</v>
      </c>
      <c r="CL14" s="68"/>
      <c r="CM14" s="67">
        <f t="shared" si="40"/>
        <v>0</v>
      </c>
      <c r="CN14" s="68">
        <v>55</v>
      </c>
      <c r="CO14" s="67">
        <f t="shared" si="41"/>
        <v>345606.80000000005</v>
      </c>
      <c r="CP14" s="68">
        <v>60</v>
      </c>
      <c r="CQ14" s="67">
        <f t="shared" si="42"/>
        <v>377025.6</v>
      </c>
      <c r="CR14" s="68">
        <v>127</v>
      </c>
      <c r="CS14" s="67">
        <f t="shared" si="43"/>
        <v>1288260.568</v>
      </c>
      <c r="CT14" s="68">
        <v>300</v>
      </c>
      <c r="CU14" s="67">
        <f t="shared" si="44"/>
        <v>3043135.1999999997</v>
      </c>
      <c r="CV14" s="68">
        <v>0</v>
      </c>
      <c r="CW14" s="67">
        <f t="shared" si="45"/>
        <v>0</v>
      </c>
      <c r="CX14" s="82">
        <v>0</v>
      </c>
      <c r="CY14" s="67">
        <f t="shared" si="46"/>
        <v>0</v>
      </c>
      <c r="CZ14" s="68"/>
      <c r="DA14" s="67">
        <f t="shared" si="47"/>
        <v>0</v>
      </c>
      <c r="DB14" s="68">
        <v>0</v>
      </c>
      <c r="DC14" s="73">
        <f t="shared" si="48"/>
        <v>0</v>
      </c>
      <c r="DD14" s="68"/>
      <c r="DE14" s="67">
        <f t="shared" si="49"/>
        <v>0</v>
      </c>
      <c r="DF14" s="83"/>
      <c r="DG14" s="67">
        <f t="shared" si="50"/>
        <v>0</v>
      </c>
      <c r="DH14" s="68">
        <v>189</v>
      </c>
      <c r="DI14" s="67">
        <f t="shared" si="51"/>
        <v>2300610.2111999998</v>
      </c>
      <c r="DJ14" s="68">
        <v>8</v>
      </c>
      <c r="DK14" s="67">
        <f t="shared" si="52"/>
        <v>137268.09600000002</v>
      </c>
      <c r="DL14" s="68">
        <v>50</v>
      </c>
      <c r="DM14" s="75">
        <f t="shared" si="53"/>
        <v>988730.40000000014</v>
      </c>
      <c r="DN14" s="77">
        <f t="shared" si="54"/>
        <v>5962</v>
      </c>
      <c r="DO14" s="75">
        <f t="shared" si="54"/>
        <v>62705745.341866665</v>
      </c>
    </row>
    <row r="15" spans="1:119" s="8" customFormat="1" ht="32.25" customHeight="1" x14ac:dyDescent="0.25">
      <c r="A15" s="78"/>
      <c r="B15" s="79">
        <v>4</v>
      </c>
      <c r="C15" s="60" t="s">
        <v>141</v>
      </c>
      <c r="D15" s="61">
        <v>22900</v>
      </c>
      <c r="E15" s="80">
        <v>0.98</v>
      </c>
      <c r="F15" s="80"/>
      <c r="G15" s="63">
        <v>1</v>
      </c>
      <c r="H15" s="64"/>
      <c r="I15" s="64"/>
      <c r="J15" s="61">
        <v>1.4</v>
      </c>
      <c r="K15" s="61">
        <v>1.68</v>
      </c>
      <c r="L15" s="61">
        <v>2.23</v>
      </c>
      <c r="M15" s="65">
        <v>2.57</v>
      </c>
      <c r="N15" s="68"/>
      <c r="O15" s="67">
        <f t="shared" si="55"/>
        <v>0</v>
      </c>
      <c r="P15" s="68"/>
      <c r="Q15" s="68">
        <f t="shared" si="4"/>
        <v>0</v>
      </c>
      <c r="R15" s="68"/>
      <c r="S15" s="67">
        <f t="shared" si="5"/>
        <v>0</v>
      </c>
      <c r="T15" s="68">
        <v>1892</v>
      </c>
      <c r="U15" s="67">
        <f t="shared" si="56"/>
        <v>66627230.926666662</v>
      </c>
      <c r="V15" s="68">
        <v>0</v>
      </c>
      <c r="W15" s="67">
        <f t="shared" si="6"/>
        <v>0</v>
      </c>
      <c r="X15" s="68">
        <v>0</v>
      </c>
      <c r="Y15" s="67">
        <f t="shared" si="7"/>
        <v>0</v>
      </c>
      <c r="Z15" s="68"/>
      <c r="AA15" s="67">
        <f t="shared" si="8"/>
        <v>0</v>
      </c>
      <c r="AB15" s="68">
        <v>0</v>
      </c>
      <c r="AC15" s="67">
        <f t="shared" si="9"/>
        <v>0</v>
      </c>
      <c r="AD15" s="68"/>
      <c r="AE15" s="67">
        <f t="shared" si="10"/>
        <v>0</v>
      </c>
      <c r="AF15" s="68">
        <v>0</v>
      </c>
      <c r="AG15" s="67">
        <f t="shared" si="11"/>
        <v>0</v>
      </c>
      <c r="AH15" s="70"/>
      <c r="AI15" s="67">
        <f t="shared" si="12"/>
        <v>0</v>
      </c>
      <c r="AJ15" s="68"/>
      <c r="AK15" s="67">
        <f t="shared" si="13"/>
        <v>0</v>
      </c>
      <c r="AL15" s="82">
        <v>0</v>
      </c>
      <c r="AM15" s="67">
        <f t="shared" si="14"/>
        <v>0</v>
      </c>
      <c r="AN15" s="68"/>
      <c r="AO15" s="73">
        <f t="shared" si="15"/>
        <v>0</v>
      </c>
      <c r="AP15" s="68"/>
      <c r="AQ15" s="67">
        <f t="shared" si="16"/>
        <v>0</v>
      </c>
      <c r="AR15" s="68">
        <v>0</v>
      </c>
      <c r="AS15" s="68">
        <f t="shared" si="17"/>
        <v>0</v>
      </c>
      <c r="AT15" s="68">
        <v>76</v>
      </c>
      <c r="AU15" s="68">
        <f t="shared" si="18"/>
        <v>2746003.1199999996</v>
      </c>
      <c r="AV15" s="68">
        <f>1187+33</f>
        <v>1220</v>
      </c>
      <c r="AW15" s="67">
        <f t="shared" si="19"/>
        <v>44080576.399999999</v>
      </c>
      <c r="AX15" s="82">
        <v>987</v>
      </c>
      <c r="AY15" s="67">
        <f t="shared" si="20"/>
        <v>35661908.939999998</v>
      </c>
      <c r="AZ15" s="68">
        <v>1142</v>
      </c>
      <c r="BA15" s="67">
        <f t="shared" si="21"/>
        <v>35880269.599999994</v>
      </c>
      <c r="BB15" s="68">
        <v>154</v>
      </c>
      <c r="BC15" s="67">
        <f t="shared" si="22"/>
        <v>5322344.72</v>
      </c>
      <c r="BD15" s="68">
        <v>123</v>
      </c>
      <c r="BE15" s="67">
        <f t="shared" si="23"/>
        <v>4250963.6400000006</v>
      </c>
      <c r="BF15" s="68"/>
      <c r="BG15" s="67">
        <f t="shared" si="24"/>
        <v>0</v>
      </c>
      <c r="BH15" s="68">
        <v>1183</v>
      </c>
      <c r="BI15" s="67">
        <f t="shared" si="25"/>
        <v>44602128.479999997</v>
      </c>
      <c r="BJ15" s="68">
        <v>0</v>
      </c>
      <c r="BK15" s="67">
        <f t="shared" si="26"/>
        <v>0</v>
      </c>
      <c r="BL15" s="82">
        <v>900</v>
      </c>
      <c r="BM15" s="67">
        <f t="shared" si="27"/>
        <v>30539073.600000001</v>
      </c>
      <c r="BN15" s="68">
        <v>333</v>
      </c>
      <c r="BO15" s="67">
        <f t="shared" si="28"/>
        <v>13810447.728000002</v>
      </c>
      <c r="BP15" s="68">
        <v>270</v>
      </c>
      <c r="BQ15" s="67">
        <f t="shared" si="29"/>
        <v>10179691.199999999</v>
      </c>
      <c r="BR15" s="68">
        <v>200</v>
      </c>
      <c r="BS15" s="67">
        <f t="shared" si="30"/>
        <v>9425640</v>
      </c>
      <c r="BT15" s="68">
        <v>4</v>
      </c>
      <c r="BU15" s="67">
        <f t="shared" si="31"/>
        <v>135729.21599999999</v>
      </c>
      <c r="BV15" s="68">
        <v>252</v>
      </c>
      <c r="BW15" s="67">
        <f t="shared" si="32"/>
        <v>11876306.399999999</v>
      </c>
      <c r="BX15" s="68">
        <v>209</v>
      </c>
      <c r="BY15" s="67">
        <f t="shared" si="33"/>
        <v>7879835.04</v>
      </c>
      <c r="BZ15" s="68">
        <v>130</v>
      </c>
      <c r="CA15" s="75">
        <f t="shared" si="34"/>
        <v>4901332.8</v>
      </c>
      <c r="CB15" s="68">
        <v>0</v>
      </c>
      <c r="CC15" s="67">
        <f t="shared" si="35"/>
        <v>0</v>
      </c>
      <c r="CD15" s="68">
        <v>0</v>
      </c>
      <c r="CE15" s="67">
        <f t="shared" si="36"/>
        <v>0</v>
      </c>
      <c r="CF15" s="68">
        <v>0</v>
      </c>
      <c r="CG15" s="67">
        <f t="shared" si="37"/>
        <v>0</v>
      </c>
      <c r="CH15" s="68"/>
      <c r="CI15" s="68">
        <f t="shared" si="38"/>
        <v>0</v>
      </c>
      <c r="CJ15" s="68"/>
      <c r="CK15" s="67">
        <f t="shared" si="39"/>
        <v>0</v>
      </c>
      <c r="CL15" s="68">
        <v>0</v>
      </c>
      <c r="CM15" s="67">
        <f t="shared" si="40"/>
        <v>0</v>
      </c>
      <c r="CN15" s="68"/>
      <c r="CO15" s="67">
        <f t="shared" si="41"/>
        <v>0</v>
      </c>
      <c r="CP15" s="68"/>
      <c r="CQ15" s="67">
        <f t="shared" si="42"/>
        <v>0</v>
      </c>
      <c r="CR15" s="68">
        <v>87</v>
      </c>
      <c r="CS15" s="67">
        <f t="shared" si="43"/>
        <v>3088782.2279999992</v>
      </c>
      <c r="CT15" s="68">
        <v>229</v>
      </c>
      <c r="CU15" s="67">
        <f t="shared" si="44"/>
        <v>8130242.8759999983</v>
      </c>
      <c r="CV15" s="68">
        <v>0</v>
      </c>
      <c r="CW15" s="67">
        <f t="shared" si="45"/>
        <v>0</v>
      </c>
      <c r="CX15" s="82">
        <v>0</v>
      </c>
      <c r="CY15" s="67">
        <f t="shared" si="46"/>
        <v>0</v>
      </c>
      <c r="CZ15" s="68"/>
      <c r="DA15" s="67">
        <f t="shared" si="47"/>
        <v>0</v>
      </c>
      <c r="DB15" s="68">
        <v>0</v>
      </c>
      <c r="DC15" s="73">
        <f t="shared" si="48"/>
        <v>0</v>
      </c>
      <c r="DD15" s="68">
        <v>0</v>
      </c>
      <c r="DE15" s="67">
        <f t="shared" si="49"/>
        <v>0</v>
      </c>
      <c r="DF15" s="83">
        <v>10</v>
      </c>
      <c r="DG15" s="67">
        <f t="shared" si="50"/>
        <v>452430.72</v>
      </c>
      <c r="DH15" s="68">
        <v>41</v>
      </c>
      <c r="DI15" s="67">
        <f t="shared" si="51"/>
        <v>1746759.6047999999</v>
      </c>
      <c r="DJ15" s="68">
        <v>8</v>
      </c>
      <c r="DK15" s="67">
        <f t="shared" si="52"/>
        <v>480438.33599999995</v>
      </c>
      <c r="DL15" s="68">
        <v>20</v>
      </c>
      <c r="DM15" s="75">
        <f t="shared" si="53"/>
        <v>1384222.5599999998</v>
      </c>
      <c r="DN15" s="77">
        <f t="shared" si="54"/>
        <v>9470</v>
      </c>
      <c r="DO15" s="75">
        <f t="shared" si="54"/>
        <v>343202358.13546664</v>
      </c>
    </row>
    <row r="16" spans="1:119" ht="15.75" customHeight="1" x14ac:dyDescent="0.25">
      <c r="A16" s="78"/>
      <c r="B16" s="79">
        <v>5</v>
      </c>
      <c r="C16" s="60" t="s">
        <v>142</v>
      </c>
      <c r="D16" s="61">
        <v>22900</v>
      </c>
      <c r="E16" s="61">
        <v>1.01</v>
      </c>
      <c r="F16" s="61"/>
      <c r="G16" s="63">
        <v>1</v>
      </c>
      <c r="H16" s="64"/>
      <c r="I16" s="64"/>
      <c r="J16" s="61">
        <v>1.4</v>
      </c>
      <c r="K16" s="61">
        <v>1.68</v>
      </c>
      <c r="L16" s="61">
        <v>2.23</v>
      </c>
      <c r="M16" s="65">
        <v>2.57</v>
      </c>
      <c r="N16" s="68"/>
      <c r="O16" s="67">
        <f t="shared" si="55"/>
        <v>0</v>
      </c>
      <c r="P16" s="68"/>
      <c r="Q16" s="68">
        <f t="shared" si="4"/>
        <v>0</v>
      </c>
      <c r="R16" s="68"/>
      <c r="S16" s="67">
        <f t="shared" si="5"/>
        <v>0</v>
      </c>
      <c r="T16" s="68">
        <v>1500</v>
      </c>
      <c r="U16" s="67">
        <f t="shared" si="56"/>
        <v>54439883.75</v>
      </c>
      <c r="V16" s="68">
        <v>0</v>
      </c>
      <c r="W16" s="67">
        <f t="shared" si="6"/>
        <v>0</v>
      </c>
      <c r="X16" s="68">
        <v>0</v>
      </c>
      <c r="Y16" s="67">
        <f t="shared" si="7"/>
        <v>0</v>
      </c>
      <c r="Z16" s="68"/>
      <c r="AA16" s="67">
        <f t="shared" si="8"/>
        <v>0</v>
      </c>
      <c r="AB16" s="68">
        <v>0</v>
      </c>
      <c r="AC16" s="67">
        <f t="shared" si="9"/>
        <v>0</v>
      </c>
      <c r="AD16" s="68"/>
      <c r="AE16" s="67">
        <f t="shared" si="10"/>
        <v>0</v>
      </c>
      <c r="AF16" s="68">
        <v>0</v>
      </c>
      <c r="AG16" s="67">
        <f t="shared" si="11"/>
        <v>0</v>
      </c>
      <c r="AH16" s="70"/>
      <c r="AI16" s="67">
        <f t="shared" si="12"/>
        <v>0</v>
      </c>
      <c r="AJ16" s="68">
        <v>1</v>
      </c>
      <c r="AK16" s="67">
        <f t="shared" si="13"/>
        <v>35618.660000000003</v>
      </c>
      <c r="AL16" s="82">
        <v>0</v>
      </c>
      <c r="AM16" s="67">
        <f t="shared" si="14"/>
        <v>0</v>
      </c>
      <c r="AN16" s="68">
        <v>0</v>
      </c>
      <c r="AO16" s="73">
        <f t="shared" si="15"/>
        <v>0</v>
      </c>
      <c r="AP16" s="68"/>
      <c r="AQ16" s="67">
        <f t="shared" si="16"/>
        <v>0</v>
      </c>
      <c r="AR16" s="68">
        <v>0</v>
      </c>
      <c r="AS16" s="68">
        <f t="shared" si="17"/>
        <v>0</v>
      </c>
      <c r="AT16" s="68">
        <v>24</v>
      </c>
      <c r="AU16" s="68">
        <f t="shared" si="18"/>
        <v>893704.55999999982</v>
      </c>
      <c r="AV16" s="68">
        <v>673</v>
      </c>
      <c r="AW16" s="67">
        <f t="shared" si="19"/>
        <v>25060965.369999994</v>
      </c>
      <c r="AX16" s="82">
        <v>433</v>
      </c>
      <c r="AY16" s="67">
        <f t="shared" si="20"/>
        <v>16123919.769999998</v>
      </c>
      <c r="AZ16" s="68">
        <v>341</v>
      </c>
      <c r="BA16" s="67">
        <f t="shared" si="21"/>
        <v>11041784.6</v>
      </c>
      <c r="BB16" s="68">
        <v>29</v>
      </c>
      <c r="BC16" s="67">
        <f t="shared" si="22"/>
        <v>1032941.14</v>
      </c>
      <c r="BD16" s="68">
        <v>53</v>
      </c>
      <c r="BE16" s="67">
        <f t="shared" si="23"/>
        <v>1887788.98</v>
      </c>
      <c r="BF16" s="68"/>
      <c r="BG16" s="67">
        <f t="shared" si="24"/>
        <v>0</v>
      </c>
      <c r="BH16" s="68">
        <v>650</v>
      </c>
      <c r="BI16" s="67">
        <f t="shared" si="25"/>
        <v>25256868</v>
      </c>
      <c r="BJ16" s="68">
        <v>0</v>
      </c>
      <c r="BK16" s="67">
        <f t="shared" si="26"/>
        <v>0</v>
      </c>
      <c r="BL16" s="82">
        <v>450</v>
      </c>
      <c r="BM16" s="67">
        <f t="shared" si="27"/>
        <v>15736971.6</v>
      </c>
      <c r="BN16" s="68">
        <v>132</v>
      </c>
      <c r="BO16" s="67">
        <f t="shared" si="28"/>
        <v>5641995.7440000009</v>
      </c>
      <c r="BP16" s="68">
        <v>50</v>
      </c>
      <c r="BQ16" s="67">
        <f t="shared" si="29"/>
        <v>1942836</v>
      </c>
      <c r="BR16" s="68">
        <v>17</v>
      </c>
      <c r="BS16" s="67">
        <f t="shared" si="30"/>
        <v>825705.3</v>
      </c>
      <c r="BT16" s="68">
        <v>0</v>
      </c>
      <c r="BU16" s="67">
        <f t="shared" si="31"/>
        <v>0</v>
      </c>
      <c r="BV16" s="68">
        <v>104</v>
      </c>
      <c r="BW16" s="67">
        <f t="shared" si="32"/>
        <v>5051373.5999999996</v>
      </c>
      <c r="BX16" s="68">
        <v>95</v>
      </c>
      <c r="BY16" s="67">
        <f t="shared" si="33"/>
        <v>3691388.4</v>
      </c>
      <c r="BZ16" s="68">
        <v>5</v>
      </c>
      <c r="CA16" s="75">
        <f t="shared" si="34"/>
        <v>194283.6</v>
      </c>
      <c r="CB16" s="68">
        <v>0</v>
      </c>
      <c r="CC16" s="67">
        <f t="shared" si="35"/>
        <v>0</v>
      </c>
      <c r="CD16" s="68">
        <v>0</v>
      </c>
      <c r="CE16" s="67">
        <f t="shared" si="36"/>
        <v>0</v>
      </c>
      <c r="CF16" s="68">
        <v>0</v>
      </c>
      <c r="CG16" s="67">
        <f t="shared" si="37"/>
        <v>0</v>
      </c>
      <c r="CH16" s="68"/>
      <c r="CI16" s="68">
        <f t="shared" si="38"/>
        <v>0</v>
      </c>
      <c r="CJ16" s="68"/>
      <c r="CK16" s="67">
        <f t="shared" si="39"/>
        <v>0</v>
      </c>
      <c r="CL16" s="68">
        <v>0</v>
      </c>
      <c r="CM16" s="67">
        <f t="shared" si="40"/>
        <v>0</v>
      </c>
      <c r="CN16" s="68"/>
      <c r="CO16" s="67">
        <f t="shared" si="41"/>
        <v>0</v>
      </c>
      <c r="CP16" s="68"/>
      <c r="CQ16" s="67">
        <f t="shared" si="42"/>
        <v>0</v>
      </c>
      <c r="CR16" s="68">
        <v>4</v>
      </c>
      <c r="CS16" s="67">
        <f t="shared" si="43"/>
        <v>146360.31199999998</v>
      </c>
      <c r="CT16" s="68">
        <v>28</v>
      </c>
      <c r="CU16" s="67">
        <f t="shared" si="44"/>
        <v>1024522.1839999998</v>
      </c>
      <c r="CV16" s="68">
        <v>0</v>
      </c>
      <c r="CW16" s="67">
        <f t="shared" si="45"/>
        <v>0</v>
      </c>
      <c r="CX16" s="82">
        <v>0</v>
      </c>
      <c r="CY16" s="67">
        <f t="shared" si="46"/>
        <v>0</v>
      </c>
      <c r="CZ16" s="68"/>
      <c r="DA16" s="67">
        <f t="shared" si="47"/>
        <v>0</v>
      </c>
      <c r="DB16" s="68">
        <v>0</v>
      </c>
      <c r="DC16" s="73">
        <f t="shared" si="48"/>
        <v>0</v>
      </c>
      <c r="DD16" s="68">
        <v>0</v>
      </c>
      <c r="DE16" s="67">
        <f t="shared" si="49"/>
        <v>0</v>
      </c>
      <c r="DF16" s="83"/>
      <c r="DG16" s="67">
        <f t="shared" si="50"/>
        <v>0</v>
      </c>
      <c r="DH16" s="68">
        <v>17</v>
      </c>
      <c r="DI16" s="67">
        <f t="shared" si="51"/>
        <v>746437.59119999991</v>
      </c>
      <c r="DJ16" s="68"/>
      <c r="DK16" s="67">
        <f t="shared" si="52"/>
        <v>0</v>
      </c>
      <c r="DL16" s="68">
        <v>9</v>
      </c>
      <c r="DM16" s="75">
        <f t="shared" si="53"/>
        <v>641968.52399999998</v>
      </c>
      <c r="DN16" s="77">
        <f t="shared" si="54"/>
        <v>4615</v>
      </c>
      <c r="DO16" s="75">
        <f t="shared" si="54"/>
        <v>171417317.68519995</v>
      </c>
    </row>
    <row r="17" spans="1:119" ht="15.75" customHeight="1" x14ac:dyDescent="0.25">
      <c r="A17" s="78"/>
      <c r="B17" s="79">
        <v>6</v>
      </c>
      <c r="C17" s="60" t="s">
        <v>143</v>
      </c>
      <c r="D17" s="61">
        <v>22900</v>
      </c>
      <c r="E17" s="80">
        <v>0.74</v>
      </c>
      <c r="F17" s="80"/>
      <c r="G17" s="63">
        <v>1</v>
      </c>
      <c r="H17" s="64"/>
      <c r="I17" s="64"/>
      <c r="J17" s="61">
        <v>1.4</v>
      </c>
      <c r="K17" s="61">
        <v>1.68</v>
      </c>
      <c r="L17" s="61">
        <v>2.23</v>
      </c>
      <c r="M17" s="65">
        <v>2.57</v>
      </c>
      <c r="N17" s="68"/>
      <c r="O17" s="67">
        <f t="shared" si="55"/>
        <v>0</v>
      </c>
      <c r="P17" s="68"/>
      <c r="Q17" s="68">
        <f t="shared" si="4"/>
        <v>0</v>
      </c>
      <c r="R17" s="68"/>
      <c r="S17" s="67">
        <f t="shared" si="5"/>
        <v>0</v>
      </c>
      <c r="T17" s="68">
        <v>46</v>
      </c>
      <c r="U17" s="67">
        <f t="shared" si="56"/>
        <v>1223190.5233333334</v>
      </c>
      <c r="V17" s="68">
        <v>0</v>
      </c>
      <c r="W17" s="67">
        <f t="shared" si="6"/>
        <v>0</v>
      </c>
      <c r="X17" s="68">
        <v>0</v>
      </c>
      <c r="Y17" s="67">
        <f t="shared" si="7"/>
        <v>0</v>
      </c>
      <c r="Z17" s="68"/>
      <c r="AA17" s="67">
        <f t="shared" si="8"/>
        <v>0</v>
      </c>
      <c r="AB17" s="68">
        <v>0</v>
      </c>
      <c r="AC17" s="67">
        <f t="shared" si="9"/>
        <v>0</v>
      </c>
      <c r="AD17" s="68">
        <v>1</v>
      </c>
      <c r="AE17" s="67">
        <f t="shared" si="10"/>
        <v>26096.84</v>
      </c>
      <c r="AF17" s="68">
        <v>0</v>
      </c>
      <c r="AG17" s="67">
        <f t="shared" si="11"/>
        <v>0</v>
      </c>
      <c r="AH17" s="70"/>
      <c r="AI17" s="67">
        <f t="shared" si="12"/>
        <v>0</v>
      </c>
      <c r="AJ17" s="68">
        <v>19</v>
      </c>
      <c r="AK17" s="67">
        <f t="shared" si="13"/>
        <v>495839.96</v>
      </c>
      <c r="AL17" s="82">
        <v>0</v>
      </c>
      <c r="AM17" s="67">
        <f t="shared" si="14"/>
        <v>0</v>
      </c>
      <c r="AN17" s="68"/>
      <c r="AO17" s="73">
        <f t="shared" si="15"/>
        <v>0</v>
      </c>
      <c r="AP17" s="68"/>
      <c r="AQ17" s="67">
        <f t="shared" si="16"/>
        <v>0</v>
      </c>
      <c r="AR17" s="68">
        <v>0</v>
      </c>
      <c r="AS17" s="68">
        <f t="shared" si="17"/>
        <v>0</v>
      </c>
      <c r="AT17" s="68">
        <v>5</v>
      </c>
      <c r="AU17" s="68">
        <f t="shared" si="18"/>
        <v>136415.29999999996</v>
      </c>
      <c r="AV17" s="68"/>
      <c r="AW17" s="67">
        <f t="shared" si="19"/>
        <v>0</v>
      </c>
      <c r="AX17" s="68"/>
      <c r="AY17" s="67">
        <f t="shared" si="20"/>
        <v>0</v>
      </c>
      <c r="AZ17" s="68">
        <v>0</v>
      </c>
      <c r="BA17" s="67">
        <f t="shared" si="21"/>
        <v>0</v>
      </c>
      <c r="BB17" s="68"/>
      <c r="BC17" s="67">
        <f t="shared" si="22"/>
        <v>0</v>
      </c>
      <c r="BD17" s="68">
        <v>4</v>
      </c>
      <c r="BE17" s="67">
        <f t="shared" si="23"/>
        <v>104387.36</v>
      </c>
      <c r="BF17" s="68"/>
      <c r="BG17" s="67">
        <f t="shared" si="24"/>
        <v>0</v>
      </c>
      <c r="BH17" s="68">
        <v>11</v>
      </c>
      <c r="BI17" s="67">
        <f t="shared" si="25"/>
        <v>313162.08</v>
      </c>
      <c r="BJ17" s="68">
        <v>0</v>
      </c>
      <c r="BK17" s="67">
        <f t="shared" si="26"/>
        <v>0</v>
      </c>
      <c r="BL17" s="82">
        <v>55</v>
      </c>
      <c r="BM17" s="67">
        <f t="shared" si="27"/>
        <v>1409229.3599999999</v>
      </c>
      <c r="BN17" s="68">
        <v>7</v>
      </c>
      <c r="BO17" s="67">
        <f t="shared" si="28"/>
        <v>219213.45600000001</v>
      </c>
      <c r="BP17" s="68"/>
      <c r="BQ17" s="67">
        <f t="shared" si="29"/>
        <v>0</v>
      </c>
      <c r="BR17" s="68"/>
      <c r="BS17" s="67">
        <f t="shared" si="30"/>
        <v>0</v>
      </c>
      <c r="BT17" s="68">
        <v>0</v>
      </c>
      <c r="BU17" s="67">
        <f t="shared" si="31"/>
        <v>0</v>
      </c>
      <c r="BV17" s="68">
        <v>4</v>
      </c>
      <c r="BW17" s="67">
        <f t="shared" si="32"/>
        <v>142346.4</v>
      </c>
      <c r="BX17" s="68">
        <v>1</v>
      </c>
      <c r="BY17" s="67">
        <f t="shared" si="33"/>
        <v>28469.279999999999</v>
      </c>
      <c r="BZ17" s="68">
        <v>3</v>
      </c>
      <c r="CA17" s="75">
        <f t="shared" si="34"/>
        <v>85407.84</v>
      </c>
      <c r="CB17" s="68">
        <v>0</v>
      </c>
      <c r="CC17" s="67">
        <f t="shared" si="35"/>
        <v>0</v>
      </c>
      <c r="CD17" s="68">
        <v>0</v>
      </c>
      <c r="CE17" s="67">
        <f t="shared" si="36"/>
        <v>0</v>
      </c>
      <c r="CF17" s="68">
        <v>0</v>
      </c>
      <c r="CG17" s="67">
        <f t="shared" si="37"/>
        <v>0</v>
      </c>
      <c r="CH17" s="68"/>
      <c r="CI17" s="68">
        <f t="shared" si="38"/>
        <v>0</v>
      </c>
      <c r="CJ17" s="68"/>
      <c r="CK17" s="67">
        <f t="shared" si="39"/>
        <v>0</v>
      </c>
      <c r="CL17" s="68"/>
      <c r="CM17" s="67">
        <f t="shared" si="40"/>
        <v>0</v>
      </c>
      <c r="CN17" s="68"/>
      <c r="CO17" s="67">
        <f t="shared" si="41"/>
        <v>0</v>
      </c>
      <c r="CP17" s="68"/>
      <c r="CQ17" s="67">
        <f t="shared" si="42"/>
        <v>0</v>
      </c>
      <c r="CR17" s="68"/>
      <c r="CS17" s="67">
        <f t="shared" si="43"/>
        <v>0</v>
      </c>
      <c r="CT17" s="68"/>
      <c r="CU17" s="67">
        <f t="shared" si="44"/>
        <v>0</v>
      </c>
      <c r="CV17" s="68">
        <v>0</v>
      </c>
      <c r="CW17" s="67">
        <f t="shared" si="45"/>
        <v>0</v>
      </c>
      <c r="CX17" s="82">
        <v>0</v>
      </c>
      <c r="CY17" s="67">
        <f t="shared" si="46"/>
        <v>0</v>
      </c>
      <c r="CZ17" s="68"/>
      <c r="DA17" s="67">
        <f t="shared" si="47"/>
        <v>0</v>
      </c>
      <c r="DB17" s="68">
        <v>0</v>
      </c>
      <c r="DC17" s="73">
        <f t="shared" si="48"/>
        <v>0</v>
      </c>
      <c r="DD17" s="68">
        <v>0</v>
      </c>
      <c r="DE17" s="67">
        <f t="shared" si="49"/>
        <v>0</v>
      </c>
      <c r="DF17" s="83"/>
      <c r="DG17" s="67">
        <f t="shared" si="50"/>
        <v>0</v>
      </c>
      <c r="DH17" s="68"/>
      <c r="DI17" s="67">
        <f t="shared" si="51"/>
        <v>0</v>
      </c>
      <c r="DJ17" s="68"/>
      <c r="DK17" s="67">
        <f t="shared" si="52"/>
        <v>0</v>
      </c>
      <c r="DL17" s="68"/>
      <c r="DM17" s="75">
        <f t="shared" si="53"/>
        <v>0</v>
      </c>
      <c r="DN17" s="77">
        <f t="shared" si="54"/>
        <v>156</v>
      </c>
      <c r="DO17" s="75">
        <f t="shared" si="54"/>
        <v>4183758.3993333327</v>
      </c>
    </row>
    <row r="18" spans="1:119" s="86" customFormat="1" ht="18" customHeight="1" x14ac:dyDescent="0.25">
      <c r="A18" s="78"/>
      <c r="B18" s="79">
        <v>7</v>
      </c>
      <c r="C18" s="60" t="s">
        <v>144</v>
      </c>
      <c r="D18" s="61">
        <v>22900</v>
      </c>
      <c r="E18" s="80">
        <v>3.21</v>
      </c>
      <c r="F18" s="80"/>
      <c r="G18" s="63">
        <v>1</v>
      </c>
      <c r="H18" s="64"/>
      <c r="I18" s="64"/>
      <c r="J18" s="61">
        <v>1.4</v>
      </c>
      <c r="K18" s="61">
        <v>1.68</v>
      </c>
      <c r="L18" s="61">
        <v>2.23</v>
      </c>
      <c r="M18" s="65">
        <v>2.57</v>
      </c>
      <c r="N18" s="68"/>
      <c r="O18" s="67">
        <f t="shared" si="55"/>
        <v>0</v>
      </c>
      <c r="P18" s="68"/>
      <c r="Q18" s="68">
        <f t="shared" si="4"/>
        <v>0</v>
      </c>
      <c r="R18" s="68"/>
      <c r="S18" s="67">
        <f t="shared" si="5"/>
        <v>0</v>
      </c>
      <c r="T18" s="68">
        <v>10</v>
      </c>
      <c r="U18" s="67">
        <f t="shared" si="56"/>
        <v>1153478.7250000001</v>
      </c>
      <c r="V18" s="68">
        <v>0</v>
      </c>
      <c r="W18" s="67">
        <f t="shared" si="6"/>
        <v>0</v>
      </c>
      <c r="X18" s="68">
        <v>0</v>
      </c>
      <c r="Y18" s="67">
        <f t="shared" si="7"/>
        <v>0</v>
      </c>
      <c r="Z18" s="68"/>
      <c r="AA18" s="67">
        <f t="shared" si="8"/>
        <v>0</v>
      </c>
      <c r="AB18" s="68">
        <v>0</v>
      </c>
      <c r="AC18" s="67">
        <f t="shared" si="9"/>
        <v>0</v>
      </c>
      <c r="AD18" s="68"/>
      <c r="AE18" s="67">
        <f t="shared" si="10"/>
        <v>0</v>
      </c>
      <c r="AF18" s="68">
        <v>0</v>
      </c>
      <c r="AG18" s="67">
        <f t="shared" si="11"/>
        <v>0</v>
      </c>
      <c r="AH18" s="70"/>
      <c r="AI18" s="67">
        <f t="shared" si="12"/>
        <v>0</v>
      </c>
      <c r="AJ18" s="68">
        <v>4</v>
      </c>
      <c r="AK18" s="67">
        <f t="shared" si="13"/>
        <v>452815.44</v>
      </c>
      <c r="AL18" s="82">
        <v>0</v>
      </c>
      <c r="AM18" s="67">
        <f t="shared" si="14"/>
        <v>0</v>
      </c>
      <c r="AN18" s="68">
        <v>0</v>
      </c>
      <c r="AO18" s="73">
        <f t="shared" si="15"/>
        <v>0</v>
      </c>
      <c r="AP18" s="68"/>
      <c r="AQ18" s="67">
        <f t="shared" si="16"/>
        <v>0</v>
      </c>
      <c r="AR18" s="68">
        <v>0</v>
      </c>
      <c r="AS18" s="68">
        <f t="shared" si="17"/>
        <v>0</v>
      </c>
      <c r="AT18" s="68"/>
      <c r="AU18" s="68">
        <f t="shared" si="18"/>
        <v>0</v>
      </c>
      <c r="AV18" s="68">
        <v>0</v>
      </c>
      <c r="AW18" s="67">
        <f t="shared" si="19"/>
        <v>0</v>
      </c>
      <c r="AX18" s="68">
        <v>0</v>
      </c>
      <c r="AY18" s="67">
        <f t="shared" si="20"/>
        <v>0</v>
      </c>
      <c r="AZ18" s="68">
        <v>0</v>
      </c>
      <c r="BA18" s="67">
        <f t="shared" si="21"/>
        <v>0</v>
      </c>
      <c r="BB18" s="68"/>
      <c r="BC18" s="67">
        <f t="shared" si="22"/>
        <v>0</v>
      </c>
      <c r="BD18" s="68">
        <v>0</v>
      </c>
      <c r="BE18" s="67">
        <f t="shared" si="23"/>
        <v>0</v>
      </c>
      <c r="BF18" s="68"/>
      <c r="BG18" s="67">
        <f t="shared" si="24"/>
        <v>0</v>
      </c>
      <c r="BH18" s="68">
        <v>0</v>
      </c>
      <c r="BI18" s="67">
        <f t="shared" si="25"/>
        <v>0</v>
      </c>
      <c r="BJ18" s="68">
        <v>0</v>
      </c>
      <c r="BK18" s="67">
        <f t="shared" si="26"/>
        <v>0</v>
      </c>
      <c r="BL18" s="82">
        <v>0</v>
      </c>
      <c r="BM18" s="67">
        <f t="shared" si="27"/>
        <v>0</v>
      </c>
      <c r="BN18" s="68"/>
      <c r="BO18" s="67">
        <f t="shared" si="28"/>
        <v>0</v>
      </c>
      <c r="BP18" s="68"/>
      <c r="BQ18" s="67">
        <f t="shared" si="29"/>
        <v>0</v>
      </c>
      <c r="BR18" s="68"/>
      <c r="BS18" s="67">
        <f t="shared" si="30"/>
        <v>0</v>
      </c>
      <c r="BT18" s="68">
        <v>0</v>
      </c>
      <c r="BU18" s="67">
        <f t="shared" si="31"/>
        <v>0</v>
      </c>
      <c r="BV18" s="68"/>
      <c r="BW18" s="67">
        <f t="shared" si="32"/>
        <v>0</v>
      </c>
      <c r="BX18" s="68"/>
      <c r="BY18" s="67">
        <f t="shared" si="33"/>
        <v>0</v>
      </c>
      <c r="BZ18" s="68"/>
      <c r="CA18" s="75">
        <f t="shared" si="34"/>
        <v>0</v>
      </c>
      <c r="CB18" s="68">
        <v>0</v>
      </c>
      <c r="CC18" s="67">
        <f t="shared" si="35"/>
        <v>0</v>
      </c>
      <c r="CD18" s="68">
        <v>0</v>
      </c>
      <c r="CE18" s="67">
        <f t="shared" si="36"/>
        <v>0</v>
      </c>
      <c r="CF18" s="68">
        <v>0</v>
      </c>
      <c r="CG18" s="67">
        <f t="shared" si="37"/>
        <v>0</v>
      </c>
      <c r="CH18" s="68"/>
      <c r="CI18" s="68">
        <f t="shared" si="38"/>
        <v>0</v>
      </c>
      <c r="CJ18" s="68"/>
      <c r="CK18" s="67">
        <f t="shared" si="39"/>
        <v>0</v>
      </c>
      <c r="CL18" s="68"/>
      <c r="CM18" s="67">
        <f t="shared" si="40"/>
        <v>0</v>
      </c>
      <c r="CN18" s="68"/>
      <c r="CO18" s="67">
        <f t="shared" si="41"/>
        <v>0</v>
      </c>
      <c r="CP18" s="68"/>
      <c r="CQ18" s="67">
        <f t="shared" si="42"/>
        <v>0</v>
      </c>
      <c r="CR18" s="68"/>
      <c r="CS18" s="67">
        <f t="shared" si="43"/>
        <v>0</v>
      </c>
      <c r="CT18" s="68"/>
      <c r="CU18" s="67">
        <f t="shared" si="44"/>
        <v>0</v>
      </c>
      <c r="CV18" s="68">
        <v>0</v>
      </c>
      <c r="CW18" s="67">
        <f t="shared" si="45"/>
        <v>0</v>
      </c>
      <c r="CX18" s="82">
        <v>0</v>
      </c>
      <c r="CY18" s="67">
        <f t="shared" si="46"/>
        <v>0</v>
      </c>
      <c r="CZ18" s="68"/>
      <c r="DA18" s="67">
        <f t="shared" si="47"/>
        <v>0</v>
      </c>
      <c r="DB18" s="68">
        <v>0</v>
      </c>
      <c r="DC18" s="73">
        <f t="shared" si="48"/>
        <v>0</v>
      </c>
      <c r="DD18" s="68">
        <v>0</v>
      </c>
      <c r="DE18" s="67">
        <f t="shared" si="49"/>
        <v>0</v>
      </c>
      <c r="DF18" s="83"/>
      <c r="DG18" s="67">
        <f t="shared" si="50"/>
        <v>0</v>
      </c>
      <c r="DH18" s="68"/>
      <c r="DI18" s="67">
        <f t="shared" si="51"/>
        <v>0</v>
      </c>
      <c r="DJ18" s="68"/>
      <c r="DK18" s="67">
        <f t="shared" si="52"/>
        <v>0</v>
      </c>
      <c r="DL18" s="68"/>
      <c r="DM18" s="75">
        <f t="shared" si="53"/>
        <v>0</v>
      </c>
      <c r="DN18" s="77">
        <f t="shared" si="54"/>
        <v>14</v>
      </c>
      <c r="DO18" s="75">
        <f t="shared" si="54"/>
        <v>1606294.165</v>
      </c>
    </row>
    <row r="19" spans="1:119" ht="30" customHeight="1" x14ac:dyDescent="0.25">
      <c r="A19" s="78"/>
      <c r="B19" s="79">
        <v>8</v>
      </c>
      <c r="C19" s="60" t="s">
        <v>145</v>
      </c>
      <c r="D19" s="61">
        <v>22900</v>
      </c>
      <c r="E19" s="80">
        <v>0.71</v>
      </c>
      <c r="F19" s="80"/>
      <c r="G19" s="63">
        <v>1</v>
      </c>
      <c r="H19" s="64"/>
      <c r="I19" s="64"/>
      <c r="J19" s="61">
        <v>1.4</v>
      </c>
      <c r="K19" s="61">
        <v>1.68</v>
      </c>
      <c r="L19" s="61">
        <v>2.23</v>
      </c>
      <c r="M19" s="65">
        <v>2.57</v>
      </c>
      <c r="N19" s="68">
        <v>100</v>
      </c>
      <c r="O19" s="67">
        <f t="shared" si="55"/>
        <v>2503886</v>
      </c>
      <c r="P19" s="68"/>
      <c r="Q19" s="68">
        <f t="shared" si="4"/>
        <v>0</v>
      </c>
      <c r="R19" s="68"/>
      <c r="S19" s="67">
        <f t="shared" si="5"/>
        <v>0</v>
      </c>
      <c r="T19" s="68">
        <v>20</v>
      </c>
      <c r="U19" s="67">
        <f t="shared" si="56"/>
        <v>510261.6166666667</v>
      </c>
      <c r="V19" s="68">
        <v>0</v>
      </c>
      <c r="W19" s="67">
        <f t="shared" si="6"/>
        <v>0</v>
      </c>
      <c r="X19" s="68">
        <v>0</v>
      </c>
      <c r="Y19" s="67">
        <f t="shared" si="7"/>
        <v>0</v>
      </c>
      <c r="Z19" s="68"/>
      <c r="AA19" s="67">
        <f t="shared" si="8"/>
        <v>0</v>
      </c>
      <c r="AB19" s="68">
        <v>0</v>
      </c>
      <c r="AC19" s="67">
        <f t="shared" si="9"/>
        <v>0</v>
      </c>
      <c r="AD19" s="68"/>
      <c r="AE19" s="67">
        <f t="shared" si="10"/>
        <v>0</v>
      </c>
      <c r="AF19" s="68">
        <v>0</v>
      </c>
      <c r="AG19" s="67">
        <f t="shared" si="11"/>
        <v>0</v>
      </c>
      <c r="AH19" s="70"/>
      <c r="AI19" s="67">
        <f t="shared" si="12"/>
        <v>0</v>
      </c>
      <c r="AJ19" s="68">
        <v>88</v>
      </c>
      <c r="AK19" s="67">
        <f t="shared" si="13"/>
        <v>2203419.6800000002</v>
      </c>
      <c r="AL19" s="82">
        <v>0</v>
      </c>
      <c r="AM19" s="67">
        <f t="shared" si="14"/>
        <v>0</v>
      </c>
      <c r="AN19" s="68">
        <v>7</v>
      </c>
      <c r="AO19" s="73">
        <f t="shared" si="15"/>
        <v>210326.424</v>
      </c>
      <c r="AP19" s="68"/>
      <c r="AQ19" s="67">
        <f t="shared" si="16"/>
        <v>0</v>
      </c>
      <c r="AR19" s="68"/>
      <c r="AS19" s="68">
        <f t="shared" si="17"/>
        <v>0</v>
      </c>
      <c r="AT19" s="68">
        <v>40</v>
      </c>
      <c r="AU19" s="68">
        <f t="shared" si="18"/>
        <v>1047079.6</v>
      </c>
      <c r="AV19" s="68"/>
      <c r="AW19" s="67">
        <f t="shared" si="19"/>
        <v>0</v>
      </c>
      <c r="AX19" s="68">
        <v>0</v>
      </c>
      <c r="AY19" s="67">
        <f t="shared" si="20"/>
        <v>0</v>
      </c>
      <c r="AZ19" s="68">
        <v>0</v>
      </c>
      <c r="BA19" s="67">
        <f t="shared" si="21"/>
        <v>0</v>
      </c>
      <c r="BB19" s="68">
        <v>10</v>
      </c>
      <c r="BC19" s="67">
        <f t="shared" si="22"/>
        <v>250388.6</v>
      </c>
      <c r="BD19" s="68">
        <v>35</v>
      </c>
      <c r="BE19" s="67">
        <f t="shared" si="23"/>
        <v>876360.10000000009</v>
      </c>
      <c r="BF19" s="68"/>
      <c r="BG19" s="67">
        <f t="shared" si="24"/>
        <v>0</v>
      </c>
      <c r="BH19" s="68"/>
      <c r="BI19" s="67">
        <f t="shared" si="25"/>
        <v>0</v>
      </c>
      <c r="BJ19" s="68">
        <v>0</v>
      </c>
      <c r="BK19" s="67">
        <f t="shared" si="26"/>
        <v>0</v>
      </c>
      <c r="BL19" s="82">
        <v>256</v>
      </c>
      <c r="BM19" s="67">
        <f t="shared" si="27"/>
        <v>6293403.648</v>
      </c>
      <c r="BN19" s="68">
        <v>28</v>
      </c>
      <c r="BO19" s="67">
        <f t="shared" si="28"/>
        <v>841305.696</v>
      </c>
      <c r="BP19" s="85">
        <v>75</v>
      </c>
      <c r="BQ19" s="67">
        <f t="shared" si="29"/>
        <v>2048634</v>
      </c>
      <c r="BR19" s="68">
        <v>120</v>
      </c>
      <c r="BS19" s="67">
        <f t="shared" si="30"/>
        <v>4097268</v>
      </c>
      <c r="BT19" s="68">
        <v>15</v>
      </c>
      <c r="BU19" s="67">
        <f t="shared" si="31"/>
        <v>368754.12</v>
      </c>
      <c r="BV19" s="68">
        <v>84</v>
      </c>
      <c r="BW19" s="67">
        <f t="shared" si="32"/>
        <v>2868087.6</v>
      </c>
      <c r="BX19" s="68">
        <v>68</v>
      </c>
      <c r="BY19" s="67">
        <f t="shared" si="33"/>
        <v>1857428.16</v>
      </c>
      <c r="BZ19" s="68">
        <v>70</v>
      </c>
      <c r="CA19" s="75">
        <f t="shared" si="34"/>
        <v>1912058.4</v>
      </c>
      <c r="CB19" s="68">
        <v>0</v>
      </c>
      <c r="CC19" s="67">
        <f t="shared" si="35"/>
        <v>0</v>
      </c>
      <c r="CD19" s="68">
        <v>0</v>
      </c>
      <c r="CE19" s="67">
        <f t="shared" si="36"/>
        <v>0</v>
      </c>
      <c r="CF19" s="68">
        <v>62</v>
      </c>
      <c r="CG19" s="67">
        <f t="shared" si="37"/>
        <v>1411281.2</v>
      </c>
      <c r="CH19" s="68"/>
      <c r="CI19" s="68">
        <f t="shared" si="38"/>
        <v>0</v>
      </c>
      <c r="CJ19" s="68"/>
      <c r="CK19" s="67">
        <f t="shared" si="39"/>
        <v>0</v>
      </c>
      <c r="CL19" s="68"/>
      <c r="CM19" s="67">
        <f t="shared" si="40"/>
        <v>0</v>
      </c>
      <c r="CN19" s="68">
        <v>170</v>
      </c>
      <c r="CO19" s="67">
        <f t="shared" si="41"/>
        <v>2708749.3999999994</v>
      </c>
      <c r="CP19" s="68">
        <v>15</v>
      </c>
      <c r="CQ19" s="67">
        <f t="shared" si="42"/>
        <v>239007.3</v>
      </c>
      <c r="CR19" s="68">
        <v>36</v>
      </c>
      <c r="CS19" s="67">
        <f t="shared" si="43"/>
        <v>925982.56799999985</v>
      </c>
      <c r="CT19" s="68">
        <v>28</v>
      </c>
      <c r="CU19" s="67">
        <f t="shared" si="44"/>
        <v>720208.66399999987</v>
      </c>
      <c r="CV19" s="68">
        <v>0</v>
      </c>
      <c r="CW19" s="67">
        <f t="shared" si="45"/>
        <v>0</v>
      </c>
      <c r="CX19" s="82">
        <v>0</v>
      </c>
      <c r="CY19" s="67">
        <f t="shared" si="46"/>
        <v>0</v>
      </c>
      <c r="CZ19" s="68"/>
      <c r="DA19" s="67">
        <f t="shared" si="47"/>
        <v>0</v>
      </c>
      <c r="DB19" s="68">
        <v>0</v>
      </c>
      <c r="DC19" s="73">
        <f t="shared" si="48"/>
        <v>0</v>
      </c>
      <c r="DD19" s="68"/>
      <c r="DE19" s="67">
        <f t="shared" si="49"/>
        <v>0</v>
      </c>
      <c r="DF19" s="83">
        <v>10</v>
      </c>
      <c r="DG19" s="67">
        <f t="shared" si="50"/>
        <v>327781.44</v>
      </c>
      <c r="DH19" s="68">
        <v>23</v>
      </c>
      <c r="DI19" s="67">
        <f t="shared" si="51"/>
        <v>709919.96879999992</v>
      </c>
      <c r="DJ19" s="68">
        <v>22</v>
      </c>
      <c r="DK19" s="67">
        <f t="shared" si="52"/>
        <v>957199.848</v>
      </c>
      <c r="DL19" s="68">
        <v>20</v>
      </c>
      <c r="DM19" s="75">
        <f t="shared" si="53"/>
        <v>1002855.1199999999</v>
      </c>
      <c r="DN19" s="77">
        <f t="shared" si="54"/>
        <v>1402</v>
      </c>
      <c r="DO19" s="75">
        <f t="shared" si="54"/>
        <v>36891647.153466657</v>
      </c>
    </row>
    <row r="20" spans="1:119" ht="60" customHeight="1" x14ac:dyDescent="0.25">
      <c r="A20" s="78"/>
      <c r="B20" s="79">
        <v>9</v>
      </c>
      <c r="C20" s="60" t="s">
        <v>146</v>
      </c>
      <c r="D20" s="61">
        <v>22900</v>
      </c>
      <c r="E20" s="80">
        <v>0.89</v>
      </c>
      <c r="F20" s="80"/>
      <c r="G20" s="63">
        <v>1</v>
      </c>
      <c r="H20" s="64"/>
      <c r="I20" s="64"/>
      <c r="J20" s="61">
        <v>1.4</v>
      </c>
      <c r="K20" s="61">
        <v>1.68</v>
      </c>
      <c r="L20" s="61">
        <v>2.23</v>
      </c>
      <c r="M20" s="65">
        <v>2.57</v>
      </c>
      <c r="N20" s="68">
        <v>9</v>
      </c>
      <c r="O20" s="67">
        <f t="shared" si="55"/>
        <v>282480.65999999997</v>
      </c>
      <c r="P20" s="68"/>
      <c r="Q20" s="68">
        <f t="shared" si="4"/>
        <v>0</v>
      </c>
      <c r="R20" s="68"/>
      <c r="S20" s="67">
        <f t="shared" si="5"/>
        <v>0</v>
      </c>
      <c r="T20" s="68">
        <v>10</v>
      </c>
      <c r="U20" s="67">
        <f t="shared" si="56"/>
        <v>319811.85833333334</v>
      </c>
      <c r="V20" s="68">
        <v>1</v>
      </c>
      <c r="W20" s="67">
        <f t="shared" si="6"/>
        <v>31386.74</v>
      </c>
      <c r="X20" s="68">
        <v>0</v>
      </c>
      <c r="Y20" s="67">
        <f t="shared" si="7"/>
        <v>0</v>
      </c>
      <c r="Z20" s="68"/>
      <c r="AA20" s="67">
        <f t="shared" si="8"/>
        <v>0</v>
      </c>
      <c r="AB20" s="68">
        <v>0</v>
      </c>
      <c r="AC20" s="67">
        <f t="shared" si="9"/>
        <v>0</v>
      </c>
      <c r="AD20" s="68">
        <v>3</v>
      </c>
      <c r="AE20" s="67">
        <f t="shared" si="10"/>
        <v>94160.22</v>
      </c>
      <c r="AF20" s="68">
        <v>0</v>
      </c>
      <c r="AG20" s="67">
        <f t="shared" si="11"/>
        <v>0</v>
      </c>
      <c r="AH20" s="70"/>
      <c r="AI20" s="67">
        <f t="shared" si="12"/>
        <v>0</v>
      </c>
      <c r="AJ20" s="68">
        <v>8</v>
      </c>
      <c r="AK20" s="67">
        <f t="shared" si="13"/>
        <v>251093.92</v>
      </c>
      <c r="AL20" s="82">
        <v>2</v>
      </c>
      <c r="AM20" s="67">
        <f t="shared" si="14"/>
        <v>75328.176000000007</v>
      </c>
      <c r="AN20" s="68"/>
      <c r="AO20" s="73">
        <f t="shared" si="15"/>
        <v>0</v>
      </c>
      <c r="AP20" s="68"/>
      <c r="AQ20" s="67">
        <f t="shared" si="16"/>
        <v>0</v>
      </c>
      <c r="AR20" s="68"/>
      <c r="AS20" s="68">
        <f t="shared" si="17"/>
        <v>0</v>
      </c>
      <c r="AT20" s="68">
        <v>10</v>
      </c>
      <c r="AU20" s="68">
        <f t="shared" si="18"/>
        <v>328134.09999999998</v>
      </c>
      <c r="AV20" s="68"/>
      <c r="AW20" s="67">
        <f t="shared" si="19"/>
        <v>0</v>
      </c>
      <c r="AX20" s="68">
        <v>0</v>
      </c>
      <c r="AY20" s="67">
        <f t="shared" si="20"/>
        <v>0</v>
      </c>
      <c r="AZ20" s="68">
        <v>0</v>
      </c>
      <c r="BA20" s="67">
        <f t="shared" si="21"/>
        <v>0</v>
      </c>
      <c r="BB20" s="68"/>
      <c r="BC20" s="67">
        <f t="shared" si="22"/>
        <v>0</v>
      </c>
      <c r="BD20" s="68"/>
      <c r="BE20" s="67">
        <f t="shared" si="23"/>
        <v>0</v>
      </c>
      <c r="BF20" s="68"/>
      <c r="BG20" s="67">
        <f t="shared" si="24"/>
        <v>0</v>
      </c>
      <c r="BH20" s="68">
        <v>0</v>
      </c>
      <c r="BI20" s="67">
        <f t="shared" si="25"/>
        <v>0</v>
      </c>
      <c r="BJ20" s="68">
        <v>0</v>
      </c>
      <c r="BK20" s="67">
        <f t="shared" si="26"/>
        <v>0</v>
      </c>
      <c r="BL20" s="82">
        <v>250</v>
      </c>
      <c r="BM20" s="67">
        <f t="shared" si="27"/>
        <v>7704018</v>
      </c>
      <c r="BN20" s="68">
        <v>4</v>
      </c>
      <c r="BO20" s="67">
        <f t="shared" si="28"/>
        <v>150656.35200000001</v>
      </c>
      <c r="BP20" s="85"/>
      <c r="BQ20" s="67">
        <f t="shared" si="29"/>
        <v>0</v>
      </c>
      <c r="BR20" s="68">
        <v>10</v>
      </c>
      <c r="BS20" s="67">
        <f t="shared" si="30"/>
        <v>428001</v>
      </c>
      <c r="BT20" s="68">
        <v>3</v>
      </c>
      <c r="BU20" s="67">
        <f t="shared" si="31"/>
        <v>92448.216</v>
      </c>
      <c r="BV20" s="68">
        <v>23</v>
      </c>
      <c r="BW20" s="67">
        <f t="shared" si="32"/>
        <v>984402.29999999993</v>
      </c>
      <c r="BX20" s="68">
        <v>4</v>
      </c>
      <c r="BY20" s="67">
        <f t="shared" si="33"/>
        <v>136960.32000000001</v>
      </c>
      <c r="BZ20" s="68">
        <v>3</v>
      </c>
      <c r="CA20" s="75">
        <f t="shared" si="34"/>
        <v>102720.23999999999</v>
      </c>
      <c r="CB20" s="68">
        <v>0</v>
      </c>
      <c r="CC20" s="67">
        <f t="shared" si="35"/>
        <v>0</v>
      </c>
      <c r="CD20" s="68">
        <v>0</v>
      </c>
      <c r="CE20" s="67">
        <f t="shared" si="36"/>
        <v>0</v>
      </c>
      <c r="CF20" s="68"/>
      <c r="CG20" s="67">
        <f t="shared" si="37"/>
        <v>0</v>
      </c>
      <c r="CH20" s="68"/>
      <c r="CI20" s="68">
        <f t="shared" si="38"/>
        <v>0</v>
      </c>
      <c r="CJ20" s="68"/>
      <c r="CK20" s="67">
        <f t="shared" si="39"/>
        <v>0</v>
      </c>
      <c r="CL20" s="68">
        <v>20</v>
      </c>
      <c r="CM20" s="67">
        <f t="shared" si="40"/>
        <v>399467.6</v>
      </c>
      <c r="CN20" s="68"/>
      <c r="CO20" s="67">
        <f t="shared" si="41"/>
        <v>0</v>
      </c>
      <c r="CP20" s="68">
        <v>2</v>
      </c>
      <c r="CQ20" s="67">
        <f t="shared" si="42"/>
        <v>39946.759999999995</v>
      </c>
      <c r="CR20" s="68">
        <v>4</v>
      </c>
      <c r="CS20" s="67">
        <f t="shared" si="43"/>
        <v>128970.96799999998</v>
      </c>
      <c r="CT20" s="68">
        <v>21</v>
      </c>
      <c r="CU20" s="67">
        <f t="shared" si="44"/>
        <v>677097.58199999982</v>
      </c>
      <c r="CV20" s="68">
        <v>0</v>
      </c>
      <c r="CW20" s="67">
        <f t="shared" si="45"/>
        <v>0</v>
      </c>
      <c r="CX20" s="82">
        <v>0</v>
      </c>
      <c r="CY20" s="67">
        <f t="shared" si="46"/>
        <v>0</v>
      </c>
      <c r="CZ20" s="68"/>
      <c r="DA20" s="67">
        <f t="shared" si="47"/>
        <v>0</v>
      </c>
      <c r="DB20" s="68">
        <v>0</v>
      </c>
      <c r="DC20" s="73">
        <f t="shared" si="48"/>
        <v>0</v>
      </c>
      <c r="DD20" s="68">
        <v>0</v>
      </c>
      <c r="DE20" s="67">
        <f t="shared" si="49"/>
        <v>0</v>
      </c>
      <c r="DF20" s="83"/>
      <c r="DG20" s="67">
        <f t="shared" si="50"/>
        <v>0</v>
      </c>
      <c r="DH20" s="68">
        <v>17</v>
      </c>
      <c r="DI20" s="67">
        <f t="shared" si="51"/>
        <v>657751.93679999991</v>
      </c>
      <c r="DJ20" s="68"/>
      <c r="DK20" s="67">
        <f t="shared" si="52"/>
        <v>0</v>
      </c>
      <c r="DL20" s="68">
        <v>8</v>
      </c>
      <c r="DM20" s="75">
        <f t="shared" si="53"/>
        <v>502840.03199999995</v>
      </c>
      <c r="DN20" s="77">
        <f t="shared" si="54"/>
        <v>412</v>
      </c>
      <c r="DO20" s="75">
        <f t="shared" si="54"/>
        <v>13387676.981133334</v>
      </c>
    </row>
    <row r="21" spans="1:119" ht="30" customHeight="1" x14ac:dyDescent="0.25">
      <c r="A21" s="78"/>
      <c r="B21" s="79">
        <v>10</v>
      </c>
      <c r="C21" s="60" t="s">
        <v>147</v>
      </c>
      <c r="D21" s="61">
        <v>22900</v>
      </c>
      <c r="E21" s="80">
        <v>0.46</v>
      </c>
      <c r="F21" s="80"/>
      <c r="G21" s="63">
        <v>1</v>
      </c>
      <c r="H21" s="64"/>
      <c r="I21" s="64"/>
      <c r="J21" s="61">
        <v>1.4</v>
      </c>
      <c r="K21" s="61">
        <v>1.68</v>
      </c>
      <c r="L21" s="61">
        <v>2.23</v>
      </c>
      <c r="M21" s="65">
        <v>2.57</v>
      </c>
      <c r="N21" s="68">
        <v>140</v>
      </c>
      <c r="O21" s="67">
        <f t="shared" si="55"/>
        <v>2271130.4</v>
      </c>
      <c r="P21" s="68"/>
      <c r="Q21" s="68">
        <f t="shared" si="4"/>
        <v>0</v>
      </c>
      <c r="R21" s="68">
        <v>1</v>
      </c>
      <c r="S21" s="67">
        <f t="shared" si="5"/>
        <v>16222.36</v>
      </c>
      <c r="T21" s="68">
        <v>244</v>
      </c>
      <c r="U21" s="67">
        <f t="shared" si="56"/>
        <v>4033222.8066666666</v>
      </c>
      <c r="V21" s="68">
        <v>0</v>
      </c>
      <c r="W21" s="67">
        <f t="shared" si="6"/>
        <v>0</v>
      </c>
      <c r="X21" s="68">
        <v>0</v>
      </c>
      <c r="Y21" s="67">
        <f t="shared" si="7"/>
        <v>0</v>
      </c>
      <c r="Z21" s="68"/>
      <c r="AA21" s="67">
        <f t="shared" si="8"/>
        <v>0</v>
      </c>
      <c r="AB21" s="68">
        <v>0</v>
      </c>
      <c r="AC21" s="67">
        <f t="shared" si="9"/>
        <v>0</v>
      </c>
      <c r="AD21" s="68"/>
      <c r="AE21" s="67">
        <f t="shared" si="10"/>
        <v>0</v>
      </c>
      <c r="AF21" s="68">
        <v>0</v>
      </c>
      <c r="AG21" s="67">
        <f t="shared" si="11"/>
        <v>0</v>
      </c>
      <c r="AH21" s="70"/>
      <c r="AI21" s="67">
        <f t="shared" si="12"/>
        <v>0</v>
      </c>
      <c r="AJ21" s="68">
        <v>157</v>
      </c>
      <c r="AK21" s="67">
        <f t="shared" si="13"/>
        <v>2546910.52</v>
      </c>
      <c r="AL21" s="82">
        <v>0</v>
      </c>
      <c r="AM21" s="67">
        <f t="shared" si="14"/>
        <v>0</v>
      </c>
      <c r="AN21" s="68">
        <v>4</v>
      </c>
      <c r="AO21" s="73">
        <f t="shared" si="15"/>
        <v>77867.328000000009</v>
      </c>
      <c r="AP21" s="68"/>
      <c r="AQ21" s="67">
        <f t="shared" si="16"/>
        <v>0</v>
      </c>
      <c r="AR21" s="68">
        <f>11-3</f>
        <v>8</v>
      </c>
      <c r="AS21" s="68">
        <f t="shared" si="17"/>
        <v>106182.71999999999</v>
      </c>
      <c r="AT21" s="68">
        <v>189</v>
      </c>
      <c r="AU21" s="68">
        <f t="shared" si="18"/>
        <v>3205390.86</v>
      </c>
      <c r="AV21" s="68"/>
      <c r="AW21" s="67">
        <f t="shared" si="19"/>
        <v>0</v>
      </c>
      <c r="AX21" s="68">
        <v>0</v>
      </c>
      <c r="AY21" s="67">
        <f t="shared" si="20"/>
        <v>0</v>
      </c>
      <c r="AZ21" s="68">
        <v>0</v>
      </c>
      <c r="BA21" s="67">
        <f t="shared" si="21"/>
        <v>0</v>
      </c>
      <c r="BB21" s="68">
        <v>8</v>
      </c>
      <c r="BC21" s="67">
        <f t="shared" si="22"/>
        <v>129778.88</v>
      </c>
      <c r="BD21" s="68">
        <v>29</v>
      </c>
      <c r="BE21" s="67">
        <f t="shared" si="23"/>
        <v>470448.44</v>
      </c>
      <c r="BF21" s="68"/>
      <c r="BG21" s="67">
        <f t="shared" si="24"/>
        <v>0</v>
      </c>
      <c r="BH21" s="68">
        <v>0</v>
      </c>
      <c r="BI21" s="67">
        <f t="shared" si="25"/>
        <v>0</v>
      </c>
      <c r="BJ21" s="68"/>
      <c r="BK21" s="67">
        <f t="shared" si="26"/>
        <v>0</v>
      </c>
      <c r="BL21" s="82">
        <v>660</v>
      </c>
      <c r="BM21" s="67">
        <f t="shared" si="27"/>
        <v>10512089.279999999</v>
      </c>
      <c r="BN21" s="68">
        <v>60</v>
      </c>
      <c r="BO21" s="67">
        <f t="shared" si="28"/>
        <v>1168009.9200000002</v>
      </c>
      <c r="BP21" s="85">
        <v>175</v>
      </c>
      <c r="BQ21" s="67">
        <f t="shared" si="29"/>
        <v>3096996</v>
      </c>
      <c r="BR21" s="68">
        <v>70</v>
      </c>
      <c r="BS21" s="67">
        <f t="shared" si="30"/>
        <v>1548498</v>
      </c>
      <c r="BT21" s="68">
        <v>3</v>
      </c>
      <c r="BU21" s="67">
        <f t="shared" si="31"/>
        <v>47782.224000000002</v>
      </c>
      <c r="BV21" s="68">
        <v>57</v>
      </c>
      <c r="BW21" s="67">
        <f t="shared" si="32"/>
        <v>1260919.8</v>
      </c>
      <c r="BX21" s="68">
        <v>39</v>
      </c>
      <c r="BY21" s="67">
        <f t="shared" si="33"/>
        <v>690187.67999999993</v>
      </c>
      <c r="BZ21" s="68">
        <v>50</v>
      </c>
      <c r="CA21" s="75">
        <f t="shared" si="34"/>
        <v>884856</v>
      </c>
      <c r="CB21" s="68">
        <v>0</v>
      </c>
      <c r="CC21" s="67">
        <f t="shared" si="35"/>
        <v>0</v>
      </c>
      <c r="CD21" s="68">
        <v>0</v>
      </c>
      <c r="CE21" s="67">
        <f t="shared" si="36"/>
        <v>0</v>
      </c>
      <c r="CF21" s="68"/>
      <c r="CG21" s="67">
        <f t="shared" si="37"/>
        <v>0</v>
      </c>
      <c r="CH21" s="68"/>
      <c r="CI21" s="68">
        <f t="shared" si="38"/>
        <v>0</v>
      </c>
      <c r="CJ21" s="68"/>
      <c r="CK21" s="67">
        <f t="shared" si="39"/>
        <v>0</v>
      </c>
      <c r="CL21" s="68">
        <v>12</v>
      </c>
      <c r="CM21" s="67">
        <f t="shared" si="40"/>
        <v>123879.83999999998</v>
      </c>
      <c r="CN21" s="68">
        <v>1</v>
      </c>
      <c r="CO21" s="67">
        <f t="shared" si="41"/>
        <v>10323.319999999998</v>
      </c>
      <c r="CP21" s="68">
        <v>53</v>
      </c>
      <c r="CQ21" s="67">
        <f t="shared" si="42"/>
        <v>547135.96</v>
      </c>
      <c r="CR21" s="68">
        <v>32</v>
      </c>
      <c r="CS21" s="67">
        <f t="shared" si="43"/>
        <v>533273.2159999999</v>
      </c>
      <c r="CT21" s="68">
        <v>120</v>
      </c>
      <c r="CU21" s="67">
        <f t="shared" si="44"/>
        <v>1999774.5599999998</v>
      </c>
      <c r="CV21" s="68">
        <v>0</v>
      </c>
      <c r="CW21" s="67">
        <f t="shared" si="45"/>
        <v>0</v>
      </c>
      <c r="CX21" s="82">
        <v>0</v>
      </c>
      <c r="CY21" s="67">
        <f t="shared" si="46"/>
        <v>0</v>
      </c>
      <c r="CZ21" s="68"/>
      <c r="DA21" s="67">
        <f t="shared" si="47"/>
        <v>0</v>
      </c>
      <c r="DB21" s="68">
        <v>0</v>
      </c>
      <c r="DC21" s="73">
        <f t="shared" si="48"/>
        <v>0</v>
      </c>
      <c r="DD21" s="68">
        <v>0</v>
      </c>
      <c r="DE21" s="67">
        <f t="shared" si="49"/>
        <v>0</v>
      </c>
      <c r="DF21" s="83">
        <v>3</v>
      </c>
      <c r="DG21" s="67">
        <f t="shared" si="50"/>
        <v>63709.631999999998</v>
      </c>
      <c r="DH21" s="68">
        <v>44</v>
      </c>
      <c r="DI21" s="67">
        <f t="shared" si="51"/>
        <v>879900.8064</v>
      </c>
      <c r="DJ21" s="68"/>
      <c r="DK21" s="67">
        <f t="shared" si="52"/>
        <v>0</v>
      </c>
      <c r="DL21" s="68">
        <v>5</v>
      </c>
      <c r="DM21" s="75">
        <f t="shared" si="53"/>
        <v>162434.28</v>
      </c>
      <c r="DN21" s="77">
        <f t="shared" si="54"/>
        <v>2164</v>
      </c>
      <c r="DO21" s="75">
        <f t="shared" si="54"/>
        <v>36386924.833066672</v>
      </c>
    </row>
    <row r="22" spans="1:119" ht="30" customHeight="1" x14ac:dyDescent="0.25">
      <c r="A22" s="78"/>
      <c r="B22" s="79">
        <v>11</v>
      </c>
      <c r="C22" s="60" t="s">
        <v>148</v>
      </c>
      <c r="D22" s="61">
        <v>22900</v>
      </c>
      <c r="E22" s="61">
        <v>0.39</v>
      </c>
      <c r="F22" s="61"/>
      <c r="G22" s="63">
        <v>1</v>
      </c>
      <c r="H22" s="64"/>
      <c r="I22" s="64"/>
      <c r="J22" s="61">
        <v>1.4</v>
      </c>
      <c r="K22" s="61">
        <v>1.68</v>
      </c>
      <c r="L22" s="61">
        <v>2.23</v>
      </c>
      <c r="M22" s="65">
        <v>2.57</v>
      </c>
      <c r="N22" s="68">
        <v>294</v>
      </c>
      <c r="O22" s="67">
        <f t="shared" si="55"/>
        <v>4043599.56</v>
      </c>
      <c r="P22" s="68"/>
      <c r="Q22" s="68">
        <f t="shared" si="4"/>
        <v>0</v>
      </c>
      <c r="R22" s="68"/>
      <c r="S22" s="67">
        <f t="shared" si="5"/>
        <v>0</v>
      </c>
      <c r="T22" s="68">
        <v>59</v>
      </c>
      <c r="U22" s="67">
        <f t="shared" si="56"/>
        <v>826839.4225000001</v>
      </c>
      <c r="V22" s="68">
        <v>0</v>
      </c>
      <c r="W22" s="67">
        <f t="shared" si="6"/>
        <v>0</v>
      </c>
      <c r="X22" s="68">
        <v>0</v>
      </c>
      <c r="Y22" s="67">
        <f t="shared" si="7"/>
        <v>0</v>
      </c>
      <c r="Z22" s="68"/>
      <c r="AA22" s="67">
        <f t="shared" si="8"/>
        <v>0</v>
      </c>
      <c r="AB22" s="68">
        <v>0</v>
      </c>
      <c r="AC22" s="67">
        <f t="shared" si="9"/>
        <v>0</v>
      </c>
      <c r="AD22" s="68">
        <v>11</v>
      </c>
      <c r="AE22" s="67">
        <f t="shared" si="10"/>
        <v>151291.14000000001</v>
      </c>
      <c r="AF22" s="68">
        <v>0</v>
      </c>
      <c r="AG22" s="67">
        <f t="shared" si="11"/>
        <v>0</v>
      </c>
      <c r="AH22" s="70"/>
      <c r="AI22" s="67">
        <f t="shared" si="12"/>
        <v>0</v>
      </c>
      <c r="AJ22" s="68">
        <v>640</v>
      </c>
      <c r="AK22" s="67">
        <f t="shared" si="13"/>
        <v>8802393.5999999996</v>
      </c>
      <c r="AL22" s="82"/>
      <c r="AM22" s="67">
        <f t="shared" si="14"/>
        <v>0</v>
      </c>
      <c r="AN22" s="68">
        <v>5</v>
      </c>
      <c r="AO22" s="73">
        <f t="shared" si="15"/>
        <v>82522.44</v>
      </c>
      <c r="AP22" s="68"/>
      <c r="AQ22" s="67">
        <f t="shared" si="16"/>
        <v>0</v>
      </c>
      <c r="AR22" s="68">
        <v>1</v>
      </c>
      <c r="AS22" s="68">
        <f t="shared" si="17"/>
        <v>11253.06</v>
      </c>
      <c r="AT22" s="68">
        <v>200</v>
      </c>
      <c r="AU22" s="68">
        <f t="shared" si="18"/>
        <v>2875782</v>
      </c>
      <c r="AV22" s="68"/>
      <c r="AW22" s="67">
        <f t="shared" si="19"/>
        <v>0</v>
      </c>
      <c r="AX22" s="68">
        <v>0</v>
      </c>
      <c r="AY22" s="67">
        <f t="shared" si="20"/>
        <v>0</v>
      </c>
      <c r="AZ22" s="68"/>
      <c r="BA22" s="67">
        <f t="shared" si="21"/>
        <v>0</v>
      </c>
      <c r="BB22" s="68">
        <v>50</v>
      </c>
      <c r="BC22" s="67">
        <f t="shared" si="22"/>
        <v>687687</v>
      </c>
      <c r="BD22" s="68">
        <v>93</v>
      </c>
      <c r="BE22" s="67">
        <f t="shared" si="23"/>
        <v>1279097.82</v>
      </c>
      <c r="BF22" s="68"/>
      <c r="BG22" s="67">
        <f t="shared" si="24"/>
        <v>0</v>
      </c>
      <c r="BH22" s="68"/>
      <c r="BI22" s="67">
        <f t="shared" si="25"/>
        <v>0</v>
      </c>
      <c r="BJ22" s="68">
        <v>0</v>
      </c>
      <c r="BK22" s="67">
        <f t="shared" si="26"/>
        <v>0</v>
      </c>
      <c r="BL22" s="82">
        <v>288</v>
      </c>
      <c r="BM22" s="67">
        <f t="shared" si="27"/>
        <v>3889057.5360000003</v>
      </c>
      <c r="BN22" s="68">
        <v>99</v>
      </c>
      <c r="BO22" s="67">
        <f t="shared" si="28"/>
        <v>1633944.3120000002</v>
      </c>
      <c r="BP22" s="68">
        <v>30</v>
      </c>
      <c r="BQ22" s="67">
        <f t="shared" si="29"/>
        <v>450122.39999999997</v>
      </c>
      <c r="BR22" s="68">
        <v>3</v>
      </c>
      <c r="BS22" s="67">
        <f t="shared" si="30"/>
        <v>56265.299999999996</v>
      </c>
      <c r="BT22" s="68"/>
      <c r="BU22" s="67">
        <f t="shared" si="31"/>
        <v>0</v>
      </c>
      <c r="BV22" s="68"/>
      <c r="BW22" s="67">
        <f t="shared" si="32"/>
        <v>0</v>
      </c>
      <c r="BX22" s="68">
        <v>164</v>
      </c>
      <c r="BY22" s="67">
        <f t="shared" si="33"/>
        <v>2460669.12</v>
      </c>
      <c r="BZ22" s="68">
        <v>69</v>
      </c>
      <c r="CA22" s="75">
        <f t="shared" si="34"/>
        <v>1035281.52</v>
      </c>
      <c r="CB22" s="68">
        <v>0</v>
      </c>
      <c r="CC22" s="67">
        <f t="shared" si="35"/>
        <v>0</v>
      </c>
      <c r="CD22" s="68">
        <v>0</v>
      </c>
      <c r="CE22" s="67">
        <f t="shared" si="36"/>
        <v>0</v>
      </c>
      <c r="CF22" s="68">
        <v>0</v>
      </c>
      <c r="CG22" s="67">
        <f t="shared" si="37"/>
        <v>0</v>
      </c>
      <c r="CH22" s="68"/>
      <c r="CI22" s="68">
        <f t="shared" si="38"/>
        <v>0</v>
      </c>
      <c r="CJ22" s="68"/>
      <c r="CK22" s="67">
        <f t="shared" si="39"/>
        <v>0</v>
      </c>
      <c r="CL22" s="68">
        <v>0</v>
      </c>
      <c r="CM22" s="67">
        <f t="shared" si="40"/>
        <v>0</v>
      </c>
      <c r="CN22" s="68">
        <v>20</v>
      </c>
      <c r="CO22" s="67">
        <f t="shared" si="41"/>
        <v>175047.59999999998</v>
      </c>
      <c r="CP22" s="68"/>
      <c r="CQ22" s="67">
        <f t="shared" si="42"/>
        <v>0</v>
      </c>
      <c r="CR22" s="68">
        <v>4</v>
      </c>
      <c r="CS22" s="67">
        <f t="shared" si="43"/>
        <v>56515.367999999995</v>
      </c>
      <c r="CT22" s="68"/>
      <c r="CU22" s="67">
        <f t="shared" si="44"/>
        <v>0</v>
      </c>
      <c r="CV22" s="68">
        <v>0</v>
      </c>
      <c r="CW22" s="67">
        <f t="shared" si="45"/>
        <v>0</v>
      </c>
      <c r="CX22" s="82">
        <v>0</v>
      </c>
      <c r="CY22" s="67">
        <f t="shared" si="46"/>
        <v>0</v>
      </c>
      <c r="CZ22" s="68"/>
      <c r="DA22" s="67">
        <f t="shared" si="47"/>
        <v>0</v>
      </c>
      <c r="DB22" s="68">
        <v>0</v>
      </c>
      <c r="DC22" s="73">
        <f t="shared" si="48"/>
        <v>0</v>
      </c>
      <c r="DD22" s="68">
        <v>0</v>
      </c>
      <c r="DE22" s="67">
        <f t="shared" si="49"/>
        <v>0</v>
      </c>
      <c r="DF22" s="83"/>
      <c r="DG22" s="67">
        <f t="shared" si="50"/>
        <v>0</v>
      </c>
      <c r="DH22" s="68"/>
      <c r="DI22" s="67">
        <f t="shared" si="51"/>
        <v>0</v>
      </c>
      <c r="DJ22" s="68"/>
      <c r="DK22" s="67">
        <f t="shared" si="52"/>
        <v>0</v>
      </c>
      <c r="DL22" s="68">
        <v>5</v>
      </c>
      <c r="DM22" s="75">
        <f t="shared" si="53"/>
        <v>137716.01999999999</v>
      </c>
      <c r="DN22" s="77">
        <f t="shared" si="54"/>
        <v>2035</v>
      </c>
      <c r="DO22" s="75">
        <f t="shared" si="54"/>
        <v>28655085.218499999</v>
      </c>
    </row>
    <row r="23" spans="1:119" ht="30" customHeight="1" x14ac:dyDescent="0.25">
      <c r="A23" s="78"/>
      <c r="B23" s="79">
        <v>12</v>
      </c>
      <c r="C23" s="60" t="s">
        <v>149</v>
      </c>
      <c r="D23" s="61">
        <v>22900</v>
      </c>
      <c r="E23" s="61">
        <v>0.57999999999999996</v>
      </c>
      <c r="F23" s="61"/>
      <c r="G23" s="63">
        <v>1</v>
      </c>
      <c r="H23" s="64"/>
      <c r="I23" s="64"/>
      <c r="J23" s="61">
        <v>1.4</v>
      </c>
      <c r="K23" s="61">
        <v>1.68</v>
      </c>
      <c r="L23" s="61">
        <v>2.23</v>
      </c>
      <c r="M23" s="65">
        <v>2.57</v>
      </c>
      <c r="N23" s="68">
        <v>253</v>
      </c>
      <c r="O23" s="67">
        <f t="shared" si="55"/>
        <v>5174932.84</v>
      </c>
      <c r="P23" s="68"/>
      <c r="Q23" s="68">
        <f t="shared" si="4"/>
        <v>0</v>
      </c>
      <c r="R23" s="68"/>
      <c r="S23" s="67">
        <f t="shared" si="5"/>
        <v>0</v>
      </c>
      <c r="T23" s="68">
        <v>249</v>
      </c>
      <c r="U23" s="67">
        <f t="shared" si="56"/>
        <v>5189576.2449999992</v>
      </c>
      <c r="V23" s="68"/>
      <c r="W23" s="67">
        <f t="shared" si="6"/>
        <v>0</v>
      </c>
      <c r="X23" s="68">
        <v>0</v>
      </c>
      <c r="Y23" s="67">
        <f t="shared" si="7"/>
        <v>0</v>
      </c>
      <c r="Z23" s="68"/>
      <c r="AA23" s="67">
        <f t="shared" si="8"/>
        <v>0</v>
      </c>
      <c r="AB23" s="68">
        <v>0</v>
      </c>
      <c r="AC23" s="67">
        <f t="shared" si="9"/>
        <v>0</v>
      </c>
      <c r="AD23" s="68">
        <v>30</v>
      </c>
      <c r="AE23" s="67">
        <f t="shared" si="10"/>
        <v>613628.4</v>
      </c>
      <c r="AF23" s="68">
        <v>0</v>
      </c>
      <c r="AG23" s="67">
        <f t="shared" si="11"/>
        <v>0</v>
      </c>
      <c r="AH23" s="70"/>
      <c r="AI23" s="67">
        <f t="shared" si="12"/>
        <v>0</v>
      </c>
      <c r="AJ23" s="68">
        <v>323</v>
      </c>
      <c r="AK23" s="67">
        <f t="shared" si="13"/>
        <v>6606732.4399999995</v>
      </c>
      <c r="AL23" s="81">
        <v>0</v>
      </c>
      <c r="AM23" s="67">
        <f t="shared" si="14"/>
        <v>0</v>
      </c>
      <c r="AN23" s="68">
        <v>63</v>
      </c>
      <c r="AO23" s="73">
        <f t="shared" si="15"/>
        <v>1546343.568</v>
      </c>
      <c r="AP23" s="68"/>
      <c r="AQ23" s="67">
        <f t="shared" si="16"/>
        <v>0</v>
      </c>
      <c r="AR23" s="68">
        <v>2</v>
      </c>
      <c r="AS23" s="68">
        <f t="shared" si="17"/>
        <v>33470.639999999992</v>
      </c>
      <c r="AT23" s="68">
        <v>160</v>
      </c>
      <c r="AU23" s="68">
        <f t="shared" si="18"/>
        <v>3421443.1999999997</v>
      </c>
      <c r="AV23" s="68"/>
      <c r="AW23" s="67">
        <f t="shared" si="19"/>
        <v>0</v>
      </c>
      <c r="AX23" s="68"/>
      <c r="AY23" s="67">
        <f t="shared" si="20"/>
        <v>0</v>
      </c>
      <c r="AZ23" s="68"/>
      <c r="BA23" s="67">
        <f t="shared" si="21"/>
        <v>0</v>
      </c>
      <c r="BB23" s="68"/>
      <c r="BC23" s="67">
        <f t="shared" si="22"/>
        <v>0</v>
      </c>
      <c r="BD23" s="68">
        <v>68</v>
      </c>
      <c r="BE23" s="67">
        <f t="shared" si="23"/>
        <v>1390891.0399999998</v>
      </c>
      <c r="BF23" s="68"/>
      <c r="BG23" s="67">
        <f t="shared" si="24"/>
        <v>0</v>
      </c>
      <c r="BH23" s="68"/>
      <c r="BI23" s="67">
        <f t="shared" si="25"/>
        <v>0</v>
      </c>
      <c r="BJ23" s="68">
        <v>0</v>
      </c>
      <c r="BK23" s="67">
        <f t="shared" si="26"/>
        <v>0</v>
      </c>
      <c r="BL23" s="82">
        <v>476</v>
      </c>
      <c r="BM23" s="67">
        <f t="shared" si="27"/>
        <v>9559214.784</v>
      </c>
      <c r="BN23" s="68">
        <v>13</v>
      </c>
      <c r="BO23" s="67">
        <f t="shared" si="28"/>
        <v>319086.76800000004</v>
      </c>
      <c r="BP23" s="68">
        <v>5</v>
      </c>
      <c r="BQ23" s="67">
        <f t="shared" si="29"/>
        <v>111568.8</v>
      </c>
      <c r="BR23" s="68">
        <v>4</v>
      </c>
      <c r="BS23" s="67">
        <f t="shared" si="30"/>
        <v>111568.79999999997</v>
      </c>
      <c r="BT23" s="68">
        <v>0</v>
      </c>
      <c r="BU23" s="67">
        <f t="shared" si="31"/>
        <v>0</v>
      </c>
      <c r="BV23" s="68">
        <v>3</v>
      </c>
      <c r="BW23" s="67">
        <f t="shared" si="32"/>
        <v>83676.600000000006</v>
      </c>
      <c r="BX23" s="68"/>
      <c r="BY23" s="67">
        <f t="shared" si="33"/>
        <v>0</v>
      </c>
      <c r="BZ23" s="68"/>
      <c r="CA23" s="75">
        <f t="shared" si="34"/>
        <v>0</v>
      </c>
      <c r="CB23" s="68">
        <v>0</v>
      </c>
      <c r="CC23" s="67">
        <f t="shared" si="35"/>
        <v>0</v>
      </c>
      <c r="CD23" s="68">
        <v>0</v>
      </c>
      <c r="CE23" s="67">
        <f t="shared" si="36"/>
        <v>0</v>
      </c>
      <c r="CF23" s="68">
        <v>120</v>
      </c>
      <c r="CG23" s="67">
        <f t="shared" si="37"/>
        <v>2231376</v>
      </c>
      <c r="CH23" s="68"/>
      <c r="CI23" s="68">
        <f t="shared" si="38"/>
        <v>0</v>
      </c>
      <c r="CJ23" s="68"/>
      <c r="CK23" s="67">
        <f t="shared" si="39"/>
        <v>0</v>
      </c>
      <c r="CL23" s="68">
        <v>0</v>
      </c>
      <c r="CM23" s="67">
        <f t="shared" si="40"/>
        <v>0</v>
      </c>
      <c r="CN23" s="68"/>
      <c r="CO23" s="67">
        <f t="shared" si="41"/>
        <v>0</v>
      </c>
      <c r="CP23" s="68">
        <v>10</v>
      </c>
      <c r="CQ23" s="67">
        <f t="shared" si="42"/>
        <v>130163.59999999999</v>
      </c>
      <c r="CR23" s="68"/>
      <c r="CS23" s="67">
        <f t="shared" si="43"/>
        <v>0</v>
      </c>
      <c r="CT23" s="68">
        <v>11</v>
      </c>
      <c r="CU23" s="67">
        <f t="shared" si="44"/>
        <v>231133.36399999997</v>
      </c>
      <c r="CV23" s="68">
        <v>0</v>
      </c>
      <c r="CW23" s="67">
        <f t="shared" si="45"/>
        <v>0</v>
      </c>
      <c r="CX23" s="82">
        <v>0</v>
      </c>
      <c r="CY23" s="67">
        <f t="shared" si="46"/>
        <v>0</v>
      </c>
      <c r="CZ23" s="68"/>
      <c r="DA23" s="67">
        <f t="shared" si="47"/>
        <v>0</v>
      </c>
      <c r="DB23" s="68">
        <v>0</v>
      </c>
      <c r="DC23" s="73">
        <f t="shared" si="48"/>
        <v>0</v>
      </c>
      <c r="DD23" s="68">
        <v>0</v>
      </c>
      <c r="DE23" s="67">
        <f t="shared" si="49"/>
        <v>0</v>
      </c>
      <c r="DF23" s="83"/>
      <c r="DG23" s="67">
        <f t="shared" si="50"/>
        <v>0</v>
      </c>
      <c r="DH23" s="68">
        <v>1</v>
      </c>
      <c r="DI23" s="67">
        <f t="shared" si="51"/>
        <v>25214.548799999993</v>
      </c>
      <c r="DJ23" s="68"/>
      <c r="DK23" s="67">
        <f t="shared" si="52"/>
        <v>0</v>
      </c>
      <c r="DL23" s="68"/>
      <c r="DM23" s="75">
        <f t="shared" si="53"/>
        <v>0</v>
      </c>
      <c r="DN23" s="77">
        <f t="shared" si="54"/>
        <v>1791</v>
      </c>
      <c r="DO23" s="75">
        <f t="shared" si="54"/>
        <v>36780021.637799986</v>
      </c>
    </row>
    <row r="24" spans="1:119" ht="30" customHeight="1" x14ac:dyDescent="0.25">
      <c r="A24" s="78"/>
      <c r="B24" s="79">
        <v>13</v>
      </c>
      <c r="C24" s="60" t="s">
        <v>150</v>
      </c>
      <c r="D24" s="61">
        <v>22900</v>
      </c>
      <c r="E24" s="61">
        <v>1.17</v>
      </c>
      <c r="F24" s="61"/>
      <c r="G24" s="63">
        <v>1</v>
      </c>
      <c r="H24" s="64"/>
      <c r="I24" s="64"/>
      <c r="J24" s="61">
        <v>1.4</v>
      </c>
      <c r="K24" s="61">
        <v>1.68</v>
      </c>
      <c r="L24" s="61">
        <v>2.23</v>
      </c>
      <c r="M24" s="65">
        <v>2.57</v>
      </c>
      <c r="N24" s="68">
        <v>453</v>
      </c>
      <c r="O24" s="67">
        <f t="shared" si="55"/>
        <v>18691332.66</v>
      </c>
      <c r="P24" s="68"/>
      <c r="Q24" s="68">
        <f t="shared" si="4"/>
        <v>0</v>
      </c>
      <c r="R24" s="68"/>
      <c r="S24" s="67">
        <f t="shared" si="5"/>
        <v>0</v>
      </c>
      <c r="T24" s="68">
        <v>345</v>
      </c>
      <c r="U24" s="67">
        <f t="shared" si="56"/>
        <v>14504725.462499999</v>
      </c>
      <c r="V24" s="68">
        <v>10</v>
      </c>
      <c r="W24" s="67">
        <f t="shared" si="6"/>
        <v>412612.2</v>
      </c>
      <c r="X24" s="68">
        <v>0</v>
      </c>
      <c r="Y24" s="67">
        <f t="shared" si="7"/>
        <v>0</v>
      </c>
      <c r="Z24" s="68"/>
      <c r="AA24" s="67">
        <f t="shared" si="8"/>
        <v>0</v>
      </c>
      <c r="AB24" s="68">
        <v>0</v>
      </c>
      <c r="AC24" s="67">
        <f t="shared" si="9"/>
        <v>0</v>
      </c>
      <c r="AD24" s="68">
        <v>39</v>
      </c>
      <c r="AE24" s="67">
        <f t="shared" si="10"/>
        <v>1609187.5799999998</v>
      </c>
      <c r="AF24" s="68">
        <v>0</v>
      </c>
      <c r="AG24" s="67">
        <f t="shared" si="11"/>
        <v>0</v>
      </c>
      <c r="AH24" s="70"/>
      <c r="AI24" s="67">
        <f t="shared" si="12"/>
        <v>0</v>
      </c>
      <c r="AJ24" s="68">
        <v>410</v>
      </c>
      <c r="AK24" s="67">
        <f t="shared" si="13"/>
        <v>16917100.199999999</v>
      </c>
      <c r="AL24" s="82">
        <v>4</v>
      </c>
      <c r="AM24" s="67">
        <f t="shared" si="14"/>
        <v>198053.856</v>
      </c>
      <c r="AN24" s="68">
        <v>17</v>
      </c>
      <c r="AO24" s="73">
        <f t="shared" si="15"/>
        <v>841728.88800000004</v>
      </c>
      <c r="AP24" s="68"/>
      <c r="AQ24" s="67">
        <f t="shared" si="16"/>
        <v>0</v>
      </c>
      <c r="AR24" s="68">
        <v>10</v>
      </c>
      <c r="AS24" s="68">
        <f t="shared" si="17"/>
        <v>337591.8</v>
      </c>
      <c r="AT24" s="68">
        <v>316</v>
      </c>
      <c r="AU24" s="68">
        <f t="shared" si="18"/>
        <v>13631206.679999998</v>
      </c>
      <c r="AV24" s="68"/>
      <c r="AW24" s="67">
        <f t="shared" si="19"/>
        <v>0</v>
      </c>
      <c r="AX24" s="68"/>
      <c r="AY24" s="67">
        <f t="shared" si="20"/>
        <v>0</v>
      </c>
      <c r="AZ24" s="68"/>
      <c r="BA24" s="67">
        <f t="shared" si="21"/>
        <v>0</v>
      </c>
      <c r="BB24" s="68">
        <v>9</v>
      </c>
      <c r="BC24" s="67">
        <f t="shared" si="22"/>
        <v>371350.98</v>
      </c>
      <c r="BD24" s="68">
        <v>40</v>
      </c>
      <c r="BE24" s="67">
        <f t="shared" si="23"/>
        <v>1650448.8</v>
      </c>
      <c r="BF24" s="68">
        <v>1</v>
      </c>
      <c r="BG24" s="67">
        <f t="shared" si="24"/>
        <v>45012.24</v>
      </c>
      <c r="BH24" s="68">
        <v>6</v>
      </c>
      <c r="BI24" s="67">
        <f t="shared" si="25"/>
        <v>270073.44</v>
      </c>
      <c r="BJ24" s="68">
        <v>0</v>
      </c>
      <c r="BK24" s="67">
        <f t="shared" si="26"/>
        <v>0</v>
      </c>
      <c r="BL24" s="82">
        <v>540</v>
      </c>
      <c r="BM24" s="67">
        <f t="shared" si="27"/>
        <v>21875948.639999997</v>
      </c>
      <c r="BN24" s="68">
        <v>91</v>
      </c>
      <c r="BO24" s="67">
        <f t="shared" si="28"/>
        <v>4505725.2240000004</v>
      </c>
      <c r="BP24" s="68">
        <v>80</v>
      </c>
      <c r="BQ24" s="67">
        <f t="shared" si="29"/>
        <v>3600979.1999999997</v>
      </c>
      <c r="BR24" s="68">
        <v>1</v>
      </c>
      <c r="BS24" s="67">
        <f t="shared" si="30"/>
        <v>56265.299999999996</v>
      </c>
      <c r="BT24" s="68">
        <v>0</v>
      </c>
      <c r="BU24" s="67">
        <f t="shared" si="31"/>
        <v>0</v>
      </c>
      <c r="BV24" s="68">
        <v>53</v>
      </c>
      <c r="BW24" s="67">
        <f t="shared" si="32"/>
        <v>2982060.8999999994</v>
      </c>
      <c r="BX24" s="68">
        <v>39</v>
      </c>
      <c r="BY24" s="67">
        <f t="shared" si="33"/>
        <v>1755477.3599999996</v>
      </c>
      <c r="BZ24" s="68">
        <v>10</v>
      </c>
      <c r="CA24" s="75">
        <f t="shared" si="34"/>
        <v>450122.39999999997</v>
      </c>
      <c r="CB24" s="68">
        <v>0</v>
      </c>
      <c r="CC24" s="67">
        <f t="shared" si="35"/>
        <v>0</v>
      </c>
      <c r="CD24" s="68">
        <v>0</v>
      </c>
      <c r="CE24" s="67">
        <f t="shared" si="36"/>
        <v>0</v>
      </c>
      <c r="CF24" s="68">
        <v>47</v>
      </c>
      <c r="CG24" s="67">
        <f t="shared" si="37"/>
        <v>1762979.4</v>
      </c>
      <c r="CH24" s="68"/>
      <c r="CI24" s="68">
        <f t="shared" si="38"/>
        <v>0</v>
      </c>
      <c r="CJ24" s="68"/>
      <c r="CK24" s="67">
        <f t="shared" si="39"/>
        <v>0</v>
      </c>
      <c r="CL24" s="68">
        <v>0</v>
      </c>
      <c r="CM24" s="67">
        <f t="shared" si="40"/>
        <v>0</v>
      </c>
      <c r="CN24" s="68"/>
      <c r="CO24" s="67">
        <f t="shared" si="41"/>
        <v>0</v>
      </c>
      <c r="CP24" s="68"/>
      <c r="CQ24" s="67">
        <f t="shared" si="42"/>
        <v>0</v>
      </c>
      <c r="CR24" s="68">
        <v>7</v>
      </c>
      <c r="CS24" s="67">
        <f t="shared" si="43"/>
        <v>296705.68199999991</v>
      </c>
      <c r="CT24" s="68">
        <v>17</v>
      </c>
      <c r="CU24" s="67">
        <f t="shared" si="44"/>
        <v>720570.94199999981</v>
      </c>
      <c r="CV24" s="68">
        <v>0</v>
      </c>
      <c r="CW24" s="67">
        <f t="shared" si="45"/>
        <v>0</v>
      </c>
      <c r="CX24" s="82">
        <v>0</v>
      </c>
      <c r="CY24" s="67">
        <f t="shared" si="46"/>
        <v>0</v>
      </c>
      <c r="CZ24" s="68"/>
      <c r="DA24" s="67">
        <f t="shared" si="47"/>
        <v>0</v>
      </c>
      <c r="DB24" s="68">
        <v>0</v>
      </c>
      <c r="DC24" s="73">
        <f t="shared" si="48"/>
        <v>0</v>
      </c>
      <c r="DD24" s="68">
        <v>0</v>
      </c>
      <c r="DE24" s="67">
        <f t="shared" si="49"/>
        <v>0</v>
      </c>
      <c r="DF24" s="83"/>
      <c r="DG24" s="67">
        <f t="shared" si="50"/>
        <v>0</v>
      </c>
      <c r="DH24" s="68">
        <v>9</v>
      </c>
      <c r="DI24" s="67">
        <f t="shared" si="51"/>
        <v>457774.48079999984</v>
      </c>
      <c r="DJ24" s="68">
        <v>4</v>
      </c>
      <c r="DK24" s="67">
        <f t="shared" si="52"/>
        <v>286792.272</v>
      </c>
      <c r="DL24" s="68">
        <v>7</v>
      </c>
      <c r="DM24" s="75">
        <f t="shared" si="53"/>
        <v>578407.28399999987</v>
      </c>
      <c r="DN24" s="77">
        <f t="shared" si="54"/>
        <v>2565</v>
      </c>
      <c r="DO24" s="75">
        <f t="shared" si="54"/>
        <v>108810233.87129998</v>
      </c>
    </row>
    <row r="25" spans="1:119" ht="30" customHeight="1" x14ac:dyDescent="0.25">
      <c r="A25" s="78"/>
      <c r="B25" s="79">
        <v>14</v>
      </c>
      <c r="C25" s="60" t="s">
        <v>151</v>
      </c>
      <c r="D25" s="61">
        <v>22900</v>
      </c>
      <c r="E25" s="61">
        <v>2.2000000000000002</v>
      </c>
      <c r="F25" s="61"/>
      <c r="G25" s="63">
        <v>1</v>
      </c>
      <c r="H25" s="64"/>
      <c r="I25" s="64"/>
      <c r="J25" s="61">
        <v>1.4</v>
      </c>
      <c r="K25" s="61">
        <v>1.68</v>
      </c>
      <c r="L25" s="61">
        <v>2.23</v>
      </c>
      <c r="M25" s="65">
        <v>2.57</v>
      </c>
      <c r="N25" s="68">
        <v>82</v>
      </c>
      <c r="O25" s="67">
        <f t="shared" si="55"/>
        <v>6361986.4000000004</v>
      </c>
      <c r="P25" s="68"/>
      <c r="Q25" s="68">
        <f t="shared" si="4"/>
        <v>0</v>
      </c>
      <c r="R25" s="68"/>
      <c r="S25" s="67">
        <f t="shared" si="5"/>
        <v>0</v>
      </c>
      <c r="T25" s="68">
        <v>221</v>
      </c>
      <c r="U25" s="67">
        <f t="shared" si="56"/>
        <v>17471070.283333335</v>
      </c>
      <c r="V25" s="68"/>
      <c r="W25" s="67">
        <f t="shared" si="6"/>
        <v>0</v>
      </c>
      <c r="X25" s="68">
        <v>0</v>
      </c>
      <c r="Y25" s="67">
        <f t="shared" si="7"/>
        <v>0</v>
      </c>
      <c r="Z25" s="68"/>
      <c r="AA25" s="67">
        <f t="shared" si="8"/>
        <v>0</v>
      </c>
      <c r="AB25" s="68">
        <v>0</v>
      </c>
      <c r="AC25" s="67">
        <f t="shared" si="9"/>
        <v>0</v>
      </c>
      <c r="AD25" s="68">
        <v>18</v>
      </c>
      <c r="AE25" s="67">
        <f t="shared" si="10"/>
        <v>1396533.6</v>
      </c>
      <c r="AF25" s="68">
        <v>0</v>
      </c>
      <c r="AG25" s="67">
        <f t="shared" si="11"/>
        <v>0</v>
      </c>
      <c r="AH25" s="70"/>
      <c r="AI25" s="67">
        <f t="shared" si="12"/>
        <v>0</v>
      </c>
      <c r="AJ25" s="68">
        <v>40</v>
      </c>
      <c r="AK25" s="67">
        <f t="shared" si="13"/>
        <v>3103408.0000000005</v>
      </c>
      <c r="AL25" s="81">
        <v>2</v>
      </c>
      <c r="AM25" s="67">
        <f t="shared" si="14"/>
        <v>186204.48000000004</v>
      </c>
      <c r="AN25" s="68"/>
      <c r="AO25" s="73">
        <f t="shared" si="15"/>
        <v>0</v>
      </c>
      <c r="AP25" s="68"/>
      <c r="AQ25" s="67">
        <f t="shared" si="16"/>
        <v>0</v>
      </c>
      <c r="AR25" s="68">
        <v>25</v>
      </c>
      <c r="AS25" s="68">
        <f t="shared" si="17"/>
        <v>1586970</v>
      </c>
      <c r="AT25" s="68">
        <v>35</v>
      </c>
      <c r="AU25" s="68">
        <f t="shared" si="18"/>
        <v>2838913</v>
      </c>
      <c r="AV25" s="68"/>
      <c r="AW25" s="67">
        <f t="shared" si="19"/>
        <v>0</v>
      </c>
      <c r="AX25" s="68"/>
      <c r="AY25" s="67">
        <f t="shared" si="20"/>
        <v>0</v>
      </c>
      <c r="AZ25" s="68"/>
      <c r="BA25" s="67">
        <f t="shared" si="21"/>
        <v>0</v>
      </c>
      <c r="BB25" s="68"/>
      <c r="BC25" s="67">
        <f t="shared" si="22"/>
        <v>0</v>
      </c>
      <c r="BD25" s="68">
        <v>13</v>
      </c>
      <c r="BE25" s="67">
        <f t="shared" si="23"/>
        <v>1008607.6000000001</v>
      </c>
      <c r="BF25" s="68"/>
      <c r="BG25" s="67">
        <f t="shared" si="24"/>
        <v>0</v>
      </c>
      <c r="BH25" s="68"/>
      <c r="BI25" s="67">
        <f t="shared" si="25"/>
        <v>0</v>
      </c>
      <c r="BJ25" s="68">
        <v>0</v>
      </c>
      <c r="BK25" s="67">
        <f t="shared" si="26"/>
        <v>0</v>
      </c>
      <c r="BL25" s="82">
        <v>35</v>
      </c>
      <c r="BM25" s="67">
        <f t="shared" si="27"/>
        <v>2666109.6000000006</v>
      </c>
      <c r="BN25" s="68">
        <v>9</v>
      </c>
      <c r="BO25" s="67">
        <f t="shared" si="28"/>
        <v>837920.16000000015</v>
      </c>
      <c r="BP25" s="68">
        <v>20</v>
      </c>
      <c r="BQ25" s="67">
        <f t="shared" si="29"/>
        <v>1692768.0000000002</v>
      </c>
      <c r="BR25" s="68">
        <v>10</v>
      </c>
      <c r="BS25" s="67">
        <f t="shared" si="30"/>
        <v>1057980.0000000002</v>
      </c>
      <c r="BT25" s="68">
        <v>0</v>
      </c>
      <c r="BU25" s="67">
        <f t="shared" si="31"/>
        <v>0</v>
      </c>
      <c r="BV25" s="68"/>
      <c r="BW25" s="67">
        <f t="shared" si="32"/>
        <v>0</v>
      </c>
      <c r="BX25" s="68"/>
      <c r="BY25" s="67">
        <f t="shared" si="33"/>
        <v>0</v>
      </c>
      <c r="BZ25" s="68"/>
      <c r="CA25" s="75">
        <f t="shared" si="34"/>
        <v>0</v>
      </c>
      <c r="CB25" s="68">
        <v>0</v>
      </c>
      <c r="CC25" s="67">
        <f t="shared" si="35"/>
        <v>0</v>
      </c>
      <c r="CD25" s="68">
        <v>0</v>
      </c>
      <c r="CE25" s="67">
        <f t="shared" si="36"/>
        <v>0</v>
      </c>
      <c r="CF25" s="68">
        <v>46</v>
      </c>
      <c r="CG25" s="67">
        <f t="shared" si="37"/>
        <v>3244472</v>
      </c>
      <c r="CH25" s="68"/>
      <c r="CI25" s="68">
        <f t="shared" si="38"/>
        <v>0</v>
      </c>
      <c r="CJ25" s="68"/>
      <c r="CK25" s="67">
        <f t="shared" si="39"/>
        <v>0</v>
      </c>
      <c r="CL25" s="68">
        <v>0</v>
      </c>
      <c r="CM25" s="67">
        <f t="shared" si="40"/>
        <v>0</v>
      </c>
      <c r="CN25" s="68"/>
      <c r="CO25" s="67">
        <f t="shared" si="41"/>
        <v>0</v>
      </c>
      <c r="CP25" s="68"/>
      <c r="CQ25" s="67">
        <f t="shared" si="42"/>
        <v>0</v>
      </c>
      <c r="CR25" s="68">
        <v>3</v>
      </c>
      <c r="CS25" s="67">
        <f t="shared" si="43"/>
        <v>239103.47999999998</v>
      </c>
      <c r="CT25" s="68"/>
      <c r="CU25" s="67">
        <f t="shared" si="44"/>
        <v>0</v>
      </c>
      <c r="CV25" s="68">
        <v>0</v>
      </c>
      <c r="CW25" s="67">
        <f t="shared" si="45"/>
        <v>0</v>
      </c>
      <c r="CX25" s="82">
        <v>0</v>
      </c>
      <c r="CY25" s="67">
        <f t="shared" si="46"/>
        <v>0</v>
      </c>
      <c r="CZ25" s="68"/>
      <c r="DA25" s="67">
        <f t="shared" si="47"/>
        <v>0</v>
      </c>
      <c r="DB25" s="68">
        <v>0</v>
      </c>
      <c r="DC25" s="73">
        <f t="shared" si="48"/>
        <v>0</v>
      </c>
      <c r="DD25" s="68">
        <v>0</v>
      </c>
      <c r="DE25" s="67">
        <f t="shared" si="49"/>
        <v>0</v>
      </c>
      <c r="DF25" s="83"/>
      <c r="DG25" s="67">
        <f t="shared" si="50"/>
        <v>0</v>
      </c>
      <c r="DH25" s="68">
        <v>1</v>
      </c>
      <c r="DI25" s="67">
        <f t="shared" si="51"/>
        <v>95641.392000000007</v>
      </c>
      <c r="DJ25" s="68"/>
      <c r="DK25" s="67">
        <f t="shared" si="52"/>
        <v>0</v>
      </c>
      <c r="DL25" s="68"/>
      <c r="DM25" s="75">
        <f t="shared" si="53"/>
        <v>0</v>
      </c>
      <c r="DN25" s="77">
        <f t="shared" si="54"/>
        <v>560</v>
      </c>
      <c r="DO25" s="75">
        <f t="shared" si="54"/>
        <v>43787687.995333329</v>
      </c>
    </row>
    <row r="26" spans="1:119" ht="15.75" customHeight="1" x14ac:dyDescent="0.25">
      <c r="A26" s="78">
        <v>3</v>
      </c>
      <c r="B26" s="154"/>
      <c r="C26" s="153" t="s">
        <v>152</v>
      </c>
      <c r="D26" s="61">
        <v>22900</v>
      </c>
      <c r="E26" s="155">
        <v>1.25</v>
      </c>
      <c r="F26" s="155"/>
      <c r="G26" s="63">
        <v>1</v>
      </c>
      <c r="H26" s="64"/>
      <c r="I26" s="64"/>
      <c r="J26" s="61">
        <v>1.4</v>
      </c>
      <c r="K26" s="61">
        <v>1.68</v>
      </c>
      <c r="L26" s="61">
        <v>2.23</v>
      </c>
      <c r="M26" s="65">
        <v>2.57</v>
      </c>
      <c r="N26" s="88">
        <f>SUM(N27:N28)</f>
        <v>12</v>
      </c>
      <c r="O26" s="88">
        <f t="shared" ref="O26:BZ26" si="57">SUM(O27:O28)</f>
        <v>114261.84</v>
      </c>
      <c r="P26" s="88">
        <f t="shared" si="57"/>
        <v>0</v>
      </c>
      <c r="Q26" s="88">
        <f t="shared" si="57"/>
        <v>0</v>
      </c>
      <c r="R26" s="88">
        <f t="shared" si="57"/>
        <v>43</v>
      </c>
      <c r="S26" s="88">
        <f t="shared" si="57"/>
        <v>3107287.26</v>
      </c>
      <c r="T26" s="88">
        <f t="shared" si="57"/>
        <v>0</v>
      </c>
      <c r="U26" s="88">
        <f t="shared" si="57"/>
        <v>0</v>
      </c>
      <c r="V26" s="88">
        <f t="shared" si="57"/>
        <v>5</v>
      </c>
      <c r="W26" s="88">
        <f t="shared" si="57"/>
        <v>797011.6</v>
      </c>
      <c r="X26" s="88">
        <f t="shared" si="57"/>
        <v>0</v>
      </c>
      <c r="Y26" s="88">
        <f t="shared" si="57"/>
        <v>0</v>
      </c>
      <c r="Z26" s="88">
        <f t="shared" si="57"/>
        <v>0</v>
      </c>
      <c r="AA26" s="88">
        <f t="shared" si="57"/>
        <v>0</v>
      </c>
      <c r="AB26" s="88">
        <f t="shared" si="57"/>
        <v>0</v>
      </c>
      <c r="AC26" s="88">
        <f t="shared" si="57"/>
        <v>0</v>
      </c>
      <c r="AD26" s="88">
        <f t="shared" si="57"/>
        <v>20</v>
      </c>
      <c r="AE26" s="88">
        <f t="shared" si="57"/>
        <v>190436.40000000002</v>
      </c>
      <c r="AF26" s="88">
        <f t="shared" si="57"/>
        <v>0</v>
      </c>
      <c r="AG26" s="88">
        <f t="shared" si="57"/>
        <v>0</v>
      </c>
      <c r="AH26" s="88">
        <f t="shared" si="57"/>
        <v>0</v>
      </c>
      <c r="AI26" s="88">
        <f t="shared" si="57"/>
        <v>0</v>
      </c>
      <c r="AJ26" s="88">
        <f t="shared" si="57"/>
        <v>75</v>
      </c>
      <c r="AK26" s="88">
        <f t="shared" si="57"/>
        <v>714136.5</v>
      </c>
      <c r="AL26" s="88">
        <f t="shared" si="57"/>
        <v>0</v>
      </c>
      <c r="AM26" s="88">
        <f t="shared" si="57"/>
        <v>0</v>
      </c>
      <c r="AN26" s="88">
        <f t="shared" si="57"/>
        <v>4</v>
      </c>
      <c r="AO26" s="88">
        <f t="shared" si="57"/>
        <v>45704.736000000004</v>
      </c>
      <c r="AP26" s="88">
        <v>0</v>
      </c>
      <c r="AQ26" s="88">
        <f t="shared" si="57"/>
        <v>0</v>
      </c>
      <c r="AR26" s="88">
        <f t="shared" si="57"/>
        <v>0</v>
      </c>
      <c r="AS26" s="88">
        <f t="shared" si="57"/>
        <v>0</v>
      </c>
      <c r="AT26" s="88">
        <f t="shared" si="57"/>
        <v>63</v>
      </c>
      <c r="AU26" s="88">
        <f t="shared" si="57"/>
        <v>627141.68999999994</v>
      </c>
      <c r="AV26" s="88">
        <f t="shared" si="57"/>
        <v>0</v>
      </c>
      <c r="AW26" s="88">
        <f t="shared" si="57"/>
        <v>0</v>
      </c>
      <c r="AX26" s="88">
        <f t="shared" si="57"/>
        <v>0</v>
      </c>
      <c r="AY26" s="88">
        <f t="shared" si="57"/>
        <v>0</v>
      </c>
      <c r="AZ26" s="88">
        <f t="shared" si="57"/>
        <v>0</v>
      </c>
      <c r="BA26" s="88">
        <f t="shared" si="57"/>
        <v>0</v>
      </c>
      <c r="BB26" s="88">
        <f t="shared" si="57"/>
        <v>25</v>
      </c>
      <c r="BC26" s="88">
        <f t="shared" si="57"/>
        <v>238045.50000000003</v>
      </c>
      <c r="BD26" s="88">
        <f t="shared" si="57"/>
        <v>8</v>
      </c>
      <c r="BE26" s="88">
        <f t="shared" si="57"/>
        <v>76174.559999999998</v>
      </c>
      <c r="BF26" s="88">
        <f t="shared" si="57"/>
        <v>23</v>
      </c>
      <c r="BG26" s="88">
        <f t="shared" si="57"/>
        <v>238911.12</v>
      </c>
      <c r="BH26" s="88">
        <f t="shared" si="57"/>
        <v>38</v>
      </c>
      <c r="BI26" s="88">
        <f t="shared" si="57"/>
        <v>394722.72000000003</v>
      </c>
      <c r="BJ26" s="88">
        <f t="shared" si="57"/>
        <v>17</v>
      </c>
      <c r="BK26" s="88">
        <f t="shared" si="57"/>
        <v>203074.45199999996</v>
      </c>
      <c r="BL26" s="88">
        <f t="shared" si="57"/>
        <v>0</v>
      </c>
      <c r="BM26" s="88">
        <f t="shared" si="57"/>
        <v>0</v>
      </c>
      <c r="BN26" s="88">
        <f t="shared" si="57"/>
        <v>73</v>
      </c>
      <c r="BO26" s="88">
        <f t="shared" si="57"/>
        <v>834111.43200000015</v>
      </c>
      <c r="BP26" s="88">
        <f t="shared" si="57"/>
        <v>4</v>
      </c>
      <c r="BQ26" s="88">
        <f t="shared" si="57"/>
        <v>41549.760000000002</v>
      </c>
      <c r="BR26" s="88">
        <f t="shared" si="57"/>
        <v>12</v>
      </c>
      <c r="BS26" s="88">
        <f t="shared" si="57"/>
        <v>155811.6</v>
      </c>
      <c r="BT26" s="88">
        <f t="shared" si="57"/>
        <v>1</v>
      </c>
      <c r="BU26" s="88">
        <f t="shared" si="57"/>
        <v>9348.6959999999999</v>
      </c>
      <c r="BV26" s="88">
        <f t="shared" si="57"/>
        <v>1</v>
      </c>
      <c r="BW26" s="88">
        <f t="shared" si="57"/>
        <v>12984.300000000001</v>
      </c>
      <c r="BX26" s="88">
        <f t="shared" si="57"/>
        <v>15</v>
      </c>
      <c r="BY26" s="88">
        <f t="shared" si="57"/>
        <v>155811.6</v>
      </c>
      <c r="BZ26" s="88">
        <f t="shared" si="57"/>
        <v>7</v>
      </c>
      <c r="CA26" s="88">
        <f t="shared" ref="CA26:DO26" si="58">SUM(CA27:CA28)</f>
        <v>72712.08</v>
      </c>
      <c r="CB26" s="88">
        <f t="shared" si="58"/>
        <v>29</v>
      </c>
      <c r="CC26" s="88">
        <f t="shared" si="58"/>
        <v>283663.67399999994</v>
      </c>
      <c r="CD26" s="88">
        <f t="shared" si="58"/>
        <v>12</v>
      </c>
      <c r="CE26" s="88">
        <f t="shared" si="58"/>
        <v>117378.07199999999</v>
      </c>
      <c r="CF26" s="88">
        <f t="shared" si="58"/>
        <v>0</v>
      </c>
      <c r="CG26" s="88">
        <f t="shared" si="58"/>
        <v>0</v>
      </c>
      <c r="CH26" s="88">
        <f t="shared" si="58"/>
        <v>0</v>
      </c>
      <c r="CI26" s="88">
        <f t="shared" si="58"/>
        <v>0</v>
      </c>
      <c r="CJ26" s="88">
        <f t="shared" si="58"/>
        <v>0</v>
      </c>
      <c r="CK26" s="88">
        <f t="shared" si="58"/>
        <v>0</v>
      </c>
      <c r="CL26" s="88">
        <f t="shared" si="58"/>
        <v>0</v>
      </c>
      <c r="CM26" s="88">
        <f t="shared" si="58"/>
        <v>0</v>
      </c>
      <c r="CN26" s="88">
        <f t="shared" si="58"/>
        <v>2</v>
      </c>
      <c r="CO26" s="88">
        <f t="shared" si="58"/>
        <v>12118.679999999998</v>
      </c>
      <c r="CP26" s="88">
        <f t="shared" si="58"/>
        <v>0</v>
      </c>
      <c r="CQ26" s="88">
        <f t="shared" si="58"/>
        <v>0</v>
      </c>
      <c r="CR26" s="88">
        <f t="shared" si="58"/>
        <v>1</v>
      </c>
      <c r="CS26" s="88">
        <f t="shared" si="58"/>
        <v>9781.5059999999976</v>
      </c>
      <c r="CT26" s="88">
        <f t="shared" si="58"/>
        <v>25</v>
      </c>
      <c r="CU26" s="88">
        <f t="shared" si="58"/>
        <v>2554059.8999999994</v>
      </c>
      <c r="CV26" s="88">
        <f t="shared" si="58"/>
        <v>17</v>
      </c>
      <c r="CW26" s="88">
        <f t="shared" si="58"/>
        <v>176586.47999999998</v>
      </c>
      <c r="CX26" s="88">
        <f t="shared" si="58"/>
        <v>10</v>
      </c>
      <c r="CY26" s="88">
        <f t="shared" si="58"/>
        <v>93486.96</v>
      </c>
      <c r="CZ26" s="88">
        <f t="shared" si="58"/>
        <v>0</v>
      </c>
      <c r="DA26" s="88">
        <f t="shared" si="58"/>
        <v>0</v>
      </c>
      <c r="DB26" s="88">
        <f t="shared" si="58"/>
        <v>0</v>
      </c>
      <c r="DC26" s="91">
        <f t="shared" si="58"/>
        <v>0</v>
      </c>
      <c r="DD26" s="88">
        <f t="shared" si="58"/>
        <v>2</v>
      </c>
      <c r="DE26" s="88">
        <f t="shared" si="58"/>
        <v>20774.88</v>
      </c>
      <c r="DF26" s="92">
        <f t="shared" si="58"/>
        <v>1</v>
      </c>
      <c r="DG26" s="88">
        <f t="shared" si="58"/>
        <v>12464.928</v>
      </c>
      <c r="DH26" s="88">
        <f t="shared" si="58"/>
        <v>3</v>
      </c>
      <c r="DI26" s="88">
        <f t="shared" si="58"/>
        <v>35213.421599999994</v>
      </c>
      <c r="DJ26" s="88">
        <v>4</v>
      </c>
      <c r="DK26" s="88">
        <f t="shared" si="58"/>
        <v>66182.831999999995</v>
      </c>
      <c r="DL26" s="88">
        <f t="shared" si="58"/>
        <v>0</v>
      </c>
      <c r="DM26" s="88">
        <f t="shared" si="58"/>
        <v>0</v>
      </c>
      <c r="DN26" s="88">
        <f t="shared" si="58"/>
        <v>552</v>
      </c>
      <c r="DO26" s="88">
        <f t="shared" si="58"/>
        <v>11410949.179599999</v>
      </c>
    </row>
    <row r="27" spans="1:119" ht="30" customHeight="1" x14ac:dyDescent="0.25">
      <c r="A27" s="78"/>
      <c r="B27" s="79">
        <v>15</v>
      </c>
      <c r="C27" s="60" t="s">
        <v>153</v>
      </c>
      <c r="D27" s="61">
        <v>22900</v>
      </c>
      <c r="E27" s="61">
        <v>4.5199999999999996</v>
      </c>
      <c r="F27" s="61"/>
      <c r="G27" s="63">
        <v>1</v>
      </c>
      <c r="H27" s="64"/>
      <c r="I27" s="64"/>
      <c r="J27" s="61">
        <v>1.4</v>
      </c>
      <c r="K27" s="61">
        <v>1.68</v>
      </c>
      <c r="L27" s="61">
        <v>2.23</v>
      </c>
      <c r="M27" s="65">
        <v>2.57</v>
      </c>
      <c r="N27" s="68"/>
      <c r="O27" s="67">
        <f t="shared" si="55"/>
        <v>0</v>
      </c>
      <c r="P27" s="68"/>
      <c r="Q27" s="68">
        <f>(P27*$D27*$E27*$G27*$J27*$Q$8)</f>
        <v>0</v>
      </c>
      <c r="R27" s="68">
        <v>18</v>
      </c>
      <c r="S27" s="67">
        <f>(R27*$D27*$E27*$G27*$J27*$S$8)</f>
        <v>2869241.76</v>
      </c>
      <c r="T27" s="68"/>
      <c r="U27" s="67">
        <f t="shared" ref="U27:U28" si="59">(T27/12*7*$D27*$E27*$G27*$J27*$U$8)+(T27/12*5*$D27*$E27*$G27*$J27*$U$9)</f>
        <v>0</v>
      </c>
      <c r="V27" s="68">
        <v>5</v>
      </c>
      <c r="W27" s="67">
        <f>(V27*$D27*$E27*$G27*$J27*$W$8)</f>
        <v>797011.6</v>
      </c>
      <c r="X27" s="68">
        <v>0</v>
      </c>
      <c r="Y27" s="67">
        <f>(X27*$D27*$E27*$G27*$J27*$Y$8)</f>
        <v>0</v>
      </c>
      <c r="Z27" s="68"/>
      <c r="AA27" s="67">
        <f>(Z27*$D27*$E27*$G27*$J27*$AA$8)</f>
        <v>0</v>
      </c>
      <c r="AB27" s="68">
        <v>0</v>
      </c>
      <c r="AC27" s="67">
        <f>(AB27*$D27*$E27*$G27*$J27*$AC$8)</f>
        <v>0</v>
      </c>
      <c r="AD27" s="68"/>
      <c r="AE27" s="67">
        <f>(AD27*$D27*$E27*$G27*$J27*$AE$8)</f>
        <v>0</v>
      </c>
      <c r="AF27" s="68">
        <v>0</v>
      </c>
      <c r="AG27" s="67">
        <f>(AF27*$D27*$E27*$G27*$J27*$AG$8)</f>
        <v>0</v>
      </c>
      <c r="AH27" s="70"/>
      <c r="AI27" s="67">
        <f>(AH27*$D27*$E27*$G27*$J27*$AI$8)</f>
        <v>0</v>
      </c>
      <c r="AJ27" s="68"/>
      <c r="AK27" s="67">
        <f>(AJ27*$D27*$E27*$G27*$J27*$AK$8)</f>
        <v>0</v>
      </c>
      <c r="AL27" s="82">
        <v>0</v>
      </c>
      <c r="AM27" s="67">
        <f>(AL27*$D27*$E27*$G27*$K27*$AM$8)</f>
        <v>0</v>
      </c>
      <c r="AN27" s="68">
        <v>0</v>
      </c>
      <c r="AO27" s="73">
        <f>(AN27*$D27*$E27*$G27*$K27*$AO$8)</f>
        <v>0</v>
      </c>
      <c r="AP27" s="68"/>
      <c r="AQ27" s="67">
        <f>(AP27*$D27*$E27*$G27*$J27*$AQ$8)</f>
        <v>0</v>
      </c>
      <c r="AR27" s="68">
        <v>0</v>
      </c>
      <c r="AS27" s="68">
        <f>(AR27*$D27*$E27*$G27*$J27*$AS$8)</f>
        <v>0</v>
      </c>
      <c r="AT27" s="68"/>
      <c r="AU27" s="68">
        <f>(AT27*$D27*$E27*$G27*$J27*$AU$8)</f>
        <v>0</v>
      </c>
      <c r="AV27" s="68">
        <v>0</v>
      </c>
      <c r="AW27" s="67">
        <f>(AV27*$D27*$E27*$G27*$J27*$AW$8)</f>
        <v>0</v>
      </c>
      <c r="AX27" s="68">
        <v>0</v>
      </c>
      <c r="AY27" s="67">
        <f>(AX27*$D27*$E27*$G27*$J27*$AY$8)</f>
        <v>0</v>
      </c>
      <c r="AZ27" s="68">
        <v>0</v>
      </c>
      <c r="BA27" s="67">
        <f>(AZ27*$D27*$E27*$G27*$J27*$BA$8)</f>
        <v>0</v>
      </c>
      <c r="BB27" s="68"/>
      <c r="BC27" s="67">
        <f>(BB27*$D27*$E27*$G27*$J27*$BC$8)</f>
        <v>0</v>
      </c>
      <c r="BD27" s="68"/>
      <c r="BE27" s="67">
        <f>(BD27*$D27*$E27*$G27*$J27*$BE$8)</f>
        <v>0</v>
      </c>
      <c r="BF27" s="68"/>
      <c r="BG27" s="67">
        <f>(BF27*$D27*$E27*$G27*$K27*$BG$8)</f>
        <v>0</v>
      </c>
      <c r="BH27" s="68"/>
      <c r="BI27" s="67">
        <f>(BH27*$D27*$E27*$G27*$K27*$BI$8)</f>
        <v>0</v>
      </c>
      <c r="BJ27" s="68">
        <v>0</v>
      </c>
      <c r="BK27" s="67">
        <f>(BJ27*$D27*$E27*$G27*$K27*$BK$8)</f>
        <v>0</v>
      </c>
      <c r="BL27" s="68">
        <v>0</v>
      </c>
      <c r="BM27" s="67">
        <f>(BL27*$D27*$E27*$G27*$K27*$BM$8)</f>
        <v>0</v>
      </c>
      <c r="BN27" s="68"/>
      <c r="BO27" s="67">
        <f>(BN27*$D27*$E27*$G27*$K27*$BO$8)</f>
        <v>0</v>
      </c>
      <c r="BP27" s="68"/>
      <c r="BQ27" s="67">
        <f>(BP27*$D27*$E27*$G27*$K27*$BQ$8)</f>
        <v>0</v>
      </c>
      <c r="BR27" s="68"/>
      <c r="BS27" s="67">
        <f>(BR27*$D27*$E27*$G27*$K27*$BS$8)</f>
        <v>0</v>
      </c>
      <c r="BT27" s="68"/>
      <c r="BU27" s="67">
        <f>(BT27*$D27*$E27*$G27*$K27*$BU$8)</f>
        <v>0</v>
      </c>
      <c r="BV27" s="68"/>
      <c r="BW27" s="67">
        <f>(BV27*$D27*$E27*$G27*$K27*$BW$8)</f>
        <v>0</v>
      </c>
      <c r="BX27" s="68"/>
      <c r="BY27" s="67">
        <f>(BX27*$D27*$E27*$G27*$K27*$BY$8)</f>
        <v>0</v>
      </c>
      <c r="BZ27" s="68"/>
      <c r="CA27" s="75">
        <f>(BZ27*$D27*$E27*$G27*$K27*$CA$8)</f>
        <v>0</v>
      </c>
      <c r="CB27" s="68">
        <v>0</v>
      </c>
      <c r="CC27" s="67">
        <f>(CB27*$D27*$E27*$G27*$J27*$CC$8)</f>
        <v>0</v>
      </c>
      <c r="CD27" s="68"/>
      <c r="CE27" s="67">
        <f>(CD27*$D27*$E27*$G27*$J27*$CE$8)</f>
        <v>0</v>
      </c>
      <c r="CF27" s="68">
        <v>0</v>
      </c>
      <c r="CG27" s="67">
        <f>(CF27*$D27*$E27*$G27*$J27*$CG$8)</f>
        <v>0</v>
      </c>
      <c r="CH27" s="68"/>
      <c r="CI27" s="68">
        <f>(CH27*$D27*$E27*$G27*$J27*$CI$8)</f>
        <v>0</v>
      </c>
      <c r="CJ27" s="68"/>
      <c r="CK27" s="67">
        <f>(CJ27*$D27*$E27*$G27*$K27*$CK$8)</f>
        <v>0</v>
      </c>
      <c r="CL27" s="68">
        <v>0</v>
      </c>
      <c r="CM27" s="67">
        <f>(CL27*$D27*$E27*$G27*$J27*$CM$8)</f>
        <v>0</v>
      </c>
      <c r="CN27" s="68"/>
      <c r="CO27" s="67">
        <f>(CN27*$D27*$E27*$G27*$J27*$CO$8)</f>
        <v>0</v>
      </c>
      <c r="CP27" s="68"/>
      <c r="CQ27" s="67">
        <f>(CP27*$D27*$E27*$G27*$J27*$CQ$8)</f>
        <v>0</v>
      </c>
      <c r="CR27" s="68"/>
      <c r="CS27" s="67">
        <f>(CR27*$D27*$E27*$G27*$J27*$CS$8)</f>
        <v>0</v>
      </c>
      <c r="CT27" s="68">
        <v>15</v>
      </c>
      <c r="CU27" s="67">
        <f>(CT27*$D27*$E27*$G27*$J27*$CU$8)</f>
        <v>2456244.8399999994</v>
      </c>
      <c r="CV27" s="68">
        <v>0</v>
      </c>
      <c r="CW27" s="67">
        <f>(CV27*$D27*$E27*$G27*$K27*$CW$8)</f>
        <v>0</v>
      </c>
      <c r="CX27" s="82">
        <v>0</v>
      </c>
      <c r="CY27" s="67">
        <f>(CX27*$D27*$E27*$G27*$K27*$CY$8)</f>
        <v>0</v>
      </c>
      <c r="CZ27" s="68"/>
      <c r="DA27" s="67">
        <f>(CZ27*$D27*$E27*$G27*$J27*$DA$8)</f>
        <v>0</v>
      </c>
      <c r="DB27" s="68">
        <v>0</v>
      </c>
      <c r="DC27" s="73">
        <f>(DB27*$D27*$E27*$G27*$K27*$DC$8)</f>
        <v>0</v>
      </c>
      <c r="DD27" s="68">
        <v>0</v>
      </c>
      <c r="DE27" s="67">
        <f>(DD27*$D27*$E27*$G27*$K27*$DE$8)</f>
        <v>0</v>
      </c>
      <c r="DF27" s="83"/>
      <c r="DG27" s="67">
        <f>(DF27*$D27*$E27*$G27*$K27*$DG$8)</f>
        <v>0</v>
      </c>
      <c r="DH27" s="68"/>
      <c r="DI27" s="67">
        <f>(DH27*$D27*$E27*$G27*$K27*$DI$8)</f>
        <v>0</v>
      </c>
      <c r="DJ27" s="68"/>
      <c r="DK27" s="67">
        <f>(DJ27*$D27*$E27*$G27*$L27*$DK$8)</f>
        <v>0</v>
      </c>
      <c r="DL27" s="68"/>
      <c r="DM27" s="75">
        <f>(DL27*$D27*$E27*$G27*$M27*$DM$8)</f>
        <v>0</v>
      </c>
      <c r="DN27" s="77">
        <f>SUM(N27,P27,R27,T27,V27,X27,Z27,AB27,AD27,AF27,AH27,AJ27,AL27,AP27,AR27,CF27,AT27,AV27,AX27,AZ27,BB27,CJ27,BD27,BF27,BH27,BL27,AN27,BN27,BP27,BR27,BT27,BV27,BX27,BZ27,CB27,CD27,CH27,CL27,CN27,CP27,CR27,CT27,CV27,CX27,BJ27,CZ27,DB27,DD27,DF27,DH27,DJ27,DL27)</f>
        <v>38</v>
      </c>
      <c r="DO27" s="75">
        <f>SUM(O27,Q27,S27,U27,W27,Y27,AA27,AC27,AE27,AG27,AI27,AK27,AM27,AQ27,AS27,CG27,AU27,AW27,AY27,BA27,BC27,CK27,BE27,BG27,BI27,BM27,AO27,BO27,BQ27,BS27,BU27,BW27,BY27,CA27,CC27,CE27,CI27,CM27,CO27,CQ27,CS27,CU27,CW27,CY27,BK27,DA27,DC27,DE27,DG27,DI27,DK27,DM27)</f>
        <v>6122498.1999999993</v>
      </c>
    </row>
    <row r="28" spans="1:119" ht="30" customHeight="1" x14ac:dyDescent="0.25">
      <c r="A28" s="78"/>
      <c r="B28" s="79">
        <v>16</v>
      </c>
      <c r="C28" s="60" t="s">
        <v>154</v>
      </c>
      <c r="D28" s="61">
        <v>22900</v>
      </c>
      <c r="E28" s="87">
        <v>0.27</v>
      </c>
      <c r="F28" s="87"/>
      <c r="G28" s="63">
        <v>1</v>
      </c>
      <c r="H28" s="64"/>
      <c r="I28" s="64"/>
      <c r="J28" s="61">
        <v>1.4</v>
      </c>
      <c r="K28" s="61">
        <v>1.68</v>
      </c>
      <c r="L28" s="61">
        <v>2.23</v>
      </c>
      <c r="M28" s="65">
        <v>2.57</v>
      </c>
      <c r="N28" s="68">
        <v>12</v>
      </c>
      <c r="O28" s="67">
        <f t="shared" si="55"/>
        <v>114261.84</v>
      </c>
      <c r="P28" s="68"/>
      <c r="Q28" s="68">
        <f>(P28*$D28*$E28*$G28*$J28*$Q$8)</f>
        <v>0</v>
      </c>
      <c r="R28" s="68">
        <v>25</v>
      </c>
      <c r="S28" s="67">
        <f>(R28*$D28*$E28*$G28*$J28*$S$8)</f>
        <v>238045.50000000003</v>
      </c>
      <c r="T28" s="68"/>
      <c r="U28" s="67">
        <f t="shared" si="59"/>
        <v>0</v>
      </c>
      <c r="V28" s="68"/>
      <c r="W28" s="67">
        <f>(V28*$D28*$E28*$G28*$J28*$W$8)</f>
        <v>0</v>
      </c>
      <c r="X28" s="68"/>
      <c r="Y28" s="67">
        <f>(X28*$D28*$E28*$G28*$J28*$Y$8)</f>
        <v>0</v>
      </c>
      <c r="Z28" s="68"/>
      <c r="AA28" s="67">
        <f>(Z28*$D28*$E28*$G28*$J28*$AA$8)</f>
        <v>0</v>
      </c>
      <c r="AB28" s="68"/>
      <c r="AC28" s="67">
        <f>(AB28*$D28*$E28*$G28*$J28*$AC$8)</f>
        <v>0</v>
      </c>
      <c r="AD28" s="68">
        <v>20</v>
      </c>
      <c r="AE28" s="67">
        <f>(AD28*$D28*$E28*$G28*$J28*$AE$8)</f>
        <v>190436.40000000002</v>
      </c>
      <c r="AF28" s="68"/>
      <c r="AG28" s="67">
        <f>(AF28*$D28*$E28*$G28*$J28*$AG$8)</f>
        <v>0</v>
      </c>
      <c r="AH28" s="70"/>
      <c r="AI28" s="67">
        <f>(AH28*$D28*$E28*$G28*$J28*$AI$8)</f>
        <v>0</v>
      </c>
      <c r="AJ28" s="68">
        <v>75</v>
      </c>
      <c r="AK28" s="67">
        <f>(AJ28*$D28*$E28*$G28*$J28*$AK$8)</f>
        <v>714136.5</v>
      </c>
      <c r="AL28" s="82">
        <v>0</v>
      </c>
      <c r="AM28" s="67">
        <f>(AL28*$D28*$E28*$G28*$K28*$AM$8)</f>
        <v>0</v>
      </c>
      <c r="AN28" s="68">
        <v>4</v>
      </c>
      <c r="AO28" s="73">
        <f>(AN28*$D28*$E28*$G28*$K28*$AO$8)</f>
        <v>45704.736000000004</v>
      </c>
      <c r="AP28" s="68"/>
      <c r="AQ28" s="67">
        <f>(AP28*$D28*$E28*$G28*$J28*$AQ$8)</f>
        <v>0</v>
      </c>
      <c r="AR28" s="68"/>
      <c r="AS28" s="68">
        <f>(AR28*$D28*$E28*$G28*$J28*$AS$8)</f>
        <v>0</v>
      </c>
      <c r="AT28" s="68">
        <f>35+28</f>
        <v>63</v>
      </c>
      <c r="AU28" s="68">
        <f>(AT28*$D28*$E28*$G28*$J28*$AU$8)</f>
        <v>627141.68999999994</v>
      </c>
      <c r="AV28" s="68"/>
      <c r="AW28" s="67">
        <f>(AV28*$D28*$E28*$G28*$J28*$AW$8)</f>
        <v>0</v>
      </c>
      <c r="AX28" s="68"/>
      <c r="AY28" s="67">
        <f>(AX28*$D28*$E28*$G28*$J28*$AY$8)</f>
        <v>0</v>
      </c>
      <c r="AZ28" s="68"/>
      <c r="BA28" s="67">
        <f>(AZ28*$D28*$E28*$G28*$J28*$BA$8)</f>
        <v>0</v>
      </c>
      <c r="BB28" s="68">
        <v>25</v>
      </c>
      <c r="BC28" s="67">
        <f>(BB28*$D28*$E28*$G28*$J28*$BC$8)</f>
        <v>238045.50000000003</v>
      </c>
      <c r="BD28" s="68">
        <v>8</v>
      </c>
      <c r="BE28" s="67">
        <f>(BD28*$D28*$E28*$G28*$J28*$BE$8)</f>
        <v>76174.559999999998</v>
      </c>
      <c r="BF28" s="68">
        <v>23</v>
      </c>
      <c r="BG28" s="67">
        <f>(BF28*$D28*$E28*$G28*$K28*$BG$8)</f>
        <v>238911.12</v>
      </c>
      <c r="BH28" s="68">
        <v>38</v>
      </c>
      <c r="BI28" s="67">
        <f>(BH28*$D28*$E28*$G28*$K28*$BI$8)</f>
        <v>394722.72000000003</v>
      </c>
      <c r="BJ28" s="68">
        <v>17</v>
      </c>
      <c r="BK28" s="67">
        <f>(BJ28*$D28*$E28*$G28*$K28*$BK$8)</f>
        <v>203074.45199999996</v>
      </c>
      <c r="BL28" s="68"/>
      <c r="BM28" s="67">
        <f>(BL28*$D28*$E28*$G28*$K28*$BM$8)</f>
        <v>0</v>
      </c>
      <c r="BN28" s="68">
        <f>63+10</f>
        <v>73</v>
      </c>
      <c r="BO28" s="67">
        <f>(BN28*$D28*$E28*$G28*$K28*$BO$8)</f>
        <v>834111.43200000015</v>
      </c>
      <c r="BP28" s="68">
        <v>4</v>
      </c>
      <c r="BQ28" s="67">
        <f>(BP28*$D28*$E28*$G28*$K28*$BQ$8)</f>
        <v>41549.760000000002</v>
      </c>
      <c r="BR28" s="68">
        <v>12</v>
      </c>
      <c r="BS28" s="67">
        <f>(BR28*$D28*$E28*$G28*$K28*$BS$8)</f>
        <v>155811.6</v>
      </c>
      <c r="BT28" s="68">
        <v>1</v>
      </c>
      <c r="BU28" s="67">
        <f>(BT28*$D28*$E28*$G28*$K28*$BU$8)</f>
        <v>9348.6959999999999</v>
      </c>
      <c r="BV28" s="68">
        <v>1</v>
      </c>
      <c r="BW28" s="67">
        <f>(BV28*$D28*$E28*$G28*$K28*$BW$8)</f>
        <v>12984.300000000001</v>
      </c>
      <c r="BX28" s="68">
        <v>15</v>
      </c>
      <c r="BY28" s="67">
        <f>(BX28*$D28*$E28*$G28*$K28*$BY$8)</f>
        <v>155811.6</v>
      </c>
      <c r="BZ28" s="68">
        <v>7</v>
      </c>
      <c r="CA28" s="75">
        <f>(BZ28*$D28*$E28*$G28*$K28*$CA$8)</f>
        <v>72712.08</v>
      </c>
      <c r="CB28" s="68">
        <v>29</v>
      </c>
      <c r="CC28" s="67">
        <f>(CB28*$D28*$E28*$G28*$J28*$CC$8)</f>
        <v>283663.67399999994</v>
      </c>
      <c r="CD28" s="68">
        <v>12</v>
      </c>
      <c r="CE28" s="67">
        <f>(CD28*$D28*$E28*$G28*$J28*$CE$8)</f>
        <v>117378.07199999999</v>
      </c>
      <c r="CF28" s="68"/>
      <c r="CG28" s="67">
        <f>(CF28*$D28*$E28*$G28*$J28*$CG$8)</f>
        <v>0</v>
      </c>
      <c r="CH28" s="68"/>
      <c r="CI28" s="68">
        <f>(CH28*$D28*$E28*$G28*$J28*$CI$8)</f>
        <v>0</v>
      </c>
      <c r="CJ28" s="68"/>
      <c r="CK28" s="67">
        <f>(CJ28*$D28*$E28*$G28*$K28*$CK$8)</f>
        <v>0</v>
      </c>
      <c r="CL28" s="68"/>
      <c r="CM28" s="67">
        <f>(CL28*$D28*$E28*$G28*$J28*$CM$8)</f>
        <v>0</v>
      </c>
      <c r="CN28" s="68">
        <v>2</v>
      </c>
      <c r="CO28" s="67">
        <f>(CN28*$D28*$E28*$G28*$J28*$CO$8)</f>
        <v>12118.679999999998</v>
      </c>
      <c r="CP28" s="68"/>
      <c r="CQ28" s="67">
        <f>(CP28*$D28*$E28*$G28*$J28*$CQ$8)</f>
        <v>0</v>
      </c>
      <c r="CR28" s="68">
        <v>1</v>
      </c>
      <c r="CS28" s="67">
        <f>(CR28*$D28*$E28*$G28*$J28*$CS$8)</f>
        <v>9781.5059999999976</v>
      </c>
      <c r="CT28" s="68">
        <v>10</v>
      </c>
      <c r="CU28" s="67">
        <f>(CT28*$D28*$E28*$G28*$J28*$CU$8)</f>
        <v>97815.06</v>
      </c>
      <c r="CV28" s="68">
        <v>17</v>
      </c>
      <c r="CW28" s="67">
        <f>(CV28*$D28*$E28*$G28*$K28*$CW$8)</f>
        <v>176586.47999999998</v>
      </c>
      <c r="CX28" s="82">
        <v>10</v>
      </c>
      <c r="CY28" s="67">
        <f>(CX28*$D28*$E28*$G28*$K28*$CY$8)</f>
        <v>93486.96</v>
      </c>
      <c r="CZ28" s="68"/>
      <c r="DA28" s="67">
        <f>(CZ28*$D28*$E28*$G28*$J28*$DA$8)</f>
        <v>0</v>
      </c>
      <c r="DB28" s="68"/>
      <c r="DC28" s="73">
        <f>(DB28*$D28*$E28*$G28*$K28*$DC$8)</f>
        <v>0</v>
      </c>
      <c r="DD28" s="68">
        <v>2</v>
      </c>
      <c r="DE28" s="67">
        <f>(DD28*$D28*$E28*$G28*$K28*$DE$8)</f>
        <v>20774.88</v>
      </c>
      <c r="DF28" s="83">
        <v>1</v>
      </c>
      <c r="DG28" s="67">
        <f>(DF28*$D28*$E28*$G28*$K28*$DG$8)</f>
        <v>12464.928</v>
      </c>
      <c r="DH28" s="68">
        <v>3</v>
      </c>
      <c r="DI28" s="67">
        <f>(DH28*$D28*$E28*$G28*$K28*$DI$8)</f>
        <v>35213.421599999994</v>
      </c>
      <c r="DJ28" s="68">
        <v>4</v>
      </c>
      <c r="DK28" s="67">
        <f>(DJ28*$D28*$E28*$G28*$L28*$DK$8)</f>
        <v>66182.831999999995</v>
      </c>
      <c r="DL28" s="68"/>
      <c r="DM28" s="75">
        <f>(DL28*$D28*$E28*$G28*$M28*$DM$8)</f>
        <v>0</v>
      </c>
      <c r="DN28" s="77">
        <f>SUM(N28,P28,R28,T28,V28,X28,Z28,AB28,AD28,AF28,AH28,AJ28,AL28,AP28,AR28,CF28,AT28,AV28,AX28,AZ28,BB28,CJ28,BD28,BF28,BH28,BL28,AN28,BN28,BP28,BR28,BT28,BV28,BX28,BZ28,CB28,CD28,CH28,CL28,CN28,CP28,CR28,CT28,CV28,CX28,BJ28,CZ28,DB28,DD28,DF28,DH28,DJ28,DL28)</f>
        <v>514</v>
      </c>
      <c r="DO28" s="75">
        <f>SUM(O28,Q28,S28,U28,W28,Y28,AA28,AC28,AE28,AG28,AI28,AK28,AM28,AQ28,AS28,CG28,AU28,AW28,AY28,BA28,BC28,CK28,BE28,BG28,BI28,BM28,AO28,BO28,BQ28,BS28,BU28,BW28,BY28,CA28,CC28,CE28,CI28,CM28,CO28,CQ28,CS28,CU28,CW28,CY28,BK28,DA28,DC28,DE28,DG28,DI28,DK28,DM28)</f>
        <v>5288450.9795999993</v>
      </c>
    </row>
    <row r="29" spans="1:119" ht="15.75" customHeight="1" x14ac:dyDescent="0.25">
      <c r="A29" s="78">
        <v>4</v>
      </c>
      <c r="B29" s="154"/>
      <c r="C29" s="153" t="s">
        <v>155</v>
      </c>
      <c r="D29" s="61">
        <v>22900</v>
      </c>
      <c r="E29" s="155">
        <v>1.04</v>
      </c>
      <c r="F29" s="155"/>
      <c r="G29" s="63">
        <v>1</v>
      </c>
      <c r="H29" s="64"/>
      <c r="I29" s="64"/>
      <c r="J29" s="61">
        <v>1.4</v>
      </c>
      <c r="K29" s="61">
        <v>1.68</v>
      </c>
      <c r="L29" s="61">
        <v>2.23</v>
      </c>
      <c r="M29" s="65">
        <v>2.57</v>
      </c>
      <c r="N29" s="88">
        <f>SUM(N30:N35)</f>
        <v>862</v>
      </c>
      <c r="O29" s="88">
        <f t="shared" ref="O29:BZ29" si="60">SUM(O30:O35)</f>
        <v>37889085.079999998</v>
      </c>
      <c r="P29" s="88">
        <f t="shared" si="60"/>
        <v>61</v>
      </c>
      <c r="Q29" s="88">
        <f t="shared" si="60"/>
        <v>3230429.72</v>
      </c>
      <c r="R29" s="88">
        <f t="shared" si="60"/>
        <v>51</v>
      </c>
      <c r="S29" s="88">
        <f t="shared" si="60"/>
        <v>2701375.5999999996</v>
      </c>
      <c r="T29" s="88">
        <f t="shared" si="60"/>
        <v>0</v>
      </c>
      <c r="U29" s="88">
        <f t="shared" si="60"/>
        <v>0</v>
      </c>
      <c r="V29" s="88">
        <f t="shared" si="60"/>
        <v>0</v>
      </c>
      <c r="W29" s="88">
        <f t="shared" si="60"/>
        <v>0</v>
      </c>
      <c r="X29" s="88">
        <f t="shared" si="60"/>
        <v>0</v>
      </c>
      <c r="Y29" s="88">
        <f t="shared" si="60"/>
        <v>0</v>
      </c>
      <c r="Z29" s="88">
        <f t="shared" si="60"/>
        <v>0</v>
      </c>
      <c r="AA29" s="88">
        <f t="shared" si="60"/>
        <v>0</v>
      </c>
      <c r="AB29" s="88">
        <f t="shared" si="60"/>
        <v>0</v>
      </c>
      <c r="AC29" s="88">
        <f t="shared" si="60"/>
        <v>0</v>
      </c>
      <c r="AD29" s="88">
        <f t="shared" si="60"/>
        <v>273</v>
      </c>
      <c r="AE29" s="88">
        <f t="shared" si="60"/>
        <v>10411805.600000001</v>
      </c>
      <c r="AF29" s="88">
        <f t="shared" si="60"/>
        <v>0</v>
      </c>
      <c r="AG29" s="88">
        <f t="shared" si="60"/>
        <v>0</v>
      </c>
      <c r="AH29" s="88">
        <f t="shared" si="60"/>
        <v>0</v>
      </c>
      <c r="AI29" s="88">
        <f t="shared" si="60"/>
        <v>0</v>
      </c>
      <c r="AJ29" s="88">
        <f t="shared" si="60"/>
        <v>275</v>
      </c>
      <c r="AK29" s="88">
        <f t="shared" si="60"/>
        <v>11565260.280000001</v>
      </c>
      <c r="AL29" s="88">
        <f t="shared" si="60"/>
        <v>1</v>
      </c>
      <c r="AM29" s="88">
        <f t="shared" si="60"/>
        <v>36817.704000000005</v>
      </c>
      <c r="AN29" s="88">
        <f t="shared" si="60"/>
        <v>30</v>
      </c>
      <c r="AO29" s="88">
        <f t="shared" si="60"/>
        <v>1184360.52</v>
      </c>
      <c r="AP29" s="88">
        <v>0</v>
      </c>
      <c r="AQ29" s="88">
        <f t="shared" si="60"/>
        <v>0</v>
      </c>
      <c r="AR29" s="88">
        <f t="shared" si="60"/>
        <v>7</v>
      </c>
      <c r="AS29" s="88">
        <f t="shared" si="60"/>
        <v>212044.84</v>
      </c>
      <c r="AT29" s="88">
        <f t="shared" si="60"/>
        <v>815</v>
      </c>
      <c r="AU29" s="88">
        <f t="shared" si="60"/>
        <v>32935895.229999997</v>
      </c>
      <c r="AV29" s="88">
        <f t="shared" si="60"/>
        <v>0</v>
      </c>
      <c r="AW29" s="88">
        <f t="shared" si="60"/>
        <v>0</v>
      </c>
      <c r="AX29" s="88">
        <f t="shared" si="60"/>
        <v>0</v>
      </c>
      <c r="AY29" s="88">
        <f t="shared" si="60"/>
        <v>0</v>
      </c>
      <c r="AZ29" s="88">
        <f t="shared" si="60"/>
        <v>0</v>
      </c>
      <c r="BA29" s="88">
        <f t="shared" si="60"/>
        <v>0</v>
      </c>
      <c r="BB29" s="88">
        <f t="shared" si="60"/>
        <v>89</v>
      </c>
      <c r="BC29" s="88">
        <f t="shared" si="60"/>
        <v>2892485.26</v>
      </c>
      <c r="BD29" s="88">
        <f t="shared" si="60"/>
        <v>62</v>
      </c>
      <c r="BE29" s="88">
        <f t="shared" si="60"/>
        <v>1935846.92</v>
      </c>
      <c r="BF29" s="88">
        <f t="shared" si="60"/>
        <v>442</v>
      </c>
      <c r="BG29" s="88">
        <f t="shared" si="60"/>
        <v>16516799.040000001</v>
      </c>
      <c r="BH29" s="88">
        <f t="shared" si="60"/>
        <v>552</v>
      </c>
      <c r="BI29" s="88">
        <f t="shared" si="60"/>
        <v>19446057.119999997</v>
      </c>
      <c r="BJ29" s="88">
        <f t="shared" si="60"/>
        <v>18</v>
      </c>
      <c r="BK29" s="88">
        <f t="shared" si="60"/>
        <v>780385.28399999987</v>
      </c>
      <c r="BL29" s="88">
        <f t="shared" si="60"/>
        <v>0</v>
      </c>
      <c r="BM29" s="88">
        <f t="shared" si="60"/>
        <v>0</v>
      </c>
      <c r="BN29" s="88">
        <f t="shared" si="60"/>
        <v>260</v>
      </c>
      <c r="BO29" s="88">
        <f t="shared" si="60"/>
        <v>10484774.16</v>
      </c>
      <c r="BP29" s="88">
        <f t="shared" si="60"/>
        <v>89</v>
      </c>
      <c r="BQ29" s="88">
        <f t="shared" si="60"/>
        <v>3143162.4</v>
      </c>
      <c r="BR29" s="88">
        <f t="shared" si="60"/>
        <v>92</v>
      </c>
      <c r="BS29" s="88">
        <f t="shared" si="60"/>
        <v>3875092.1999999993</v>
      </c>
      <c r="BT29" s="88">
        <f t="shared" si="60"/>
        <v>107</v>
      </c>
      <c r="BU29" s="88">
        <f t="shared" si="60"/>
        <v>3286778.3760000002</v>
      </c>
      <c r="BV29" s="88">
        <f t="shared" si="60"/>
        <v>173</v>
      </c>
      <c r="BW29" s="88">
        <f t="shared" si="60"/>
        <v>7737103.9199999999</v>
      </c>
      <c r="BX29" s="88">
        <f t="shared" si="60"/>
        <v>153</v>
      </c>
      <c r="BY29" s="88">
        <f t="shared" si="60"/>
        <v>6646422.7199999997</v>
      </c>
      <c r="BZ29" s="88">
        <f t="shared" si="60"/>
        <v>86</v>
      </c>
      <c r="CA29" s="88">
        <f t="shared" ref="CA29:DO29" si="61">SUM(CA30:CA35)</f>
        <v>5241425.2799999993</v>
      </c>
      <c r="CB29" s="88">
        <f t="shared" si="61"/>
        <v>0</v>
      </c>
      <c r="CC29" s="88">
        <f t="shared" si="61"/>
        <v>0</v>
      </c>
      <c r="CD29" s="88">
        <f t="shared" si="61"/>
        <v>269</v>
      </c>
      <c r="CE29" s="88">
        <f t="shared" si="61"/>
        <v>8357336.6799999988</v>
      </c>
      <c r="CF29" s="88">
        <f t="shared" si="61"/>
        <v>0</v>
      </c>
      <c r="CG29" s="88">
        <f t="shared" si="61"/>
        <v>0</v>
      </c>
      <c r="CH29" s="88">
        <f t="shared" si="61"/>
        <v>0</v>
      </c>
      <c r="CI29" s="88">
        <f t="shared" si="61"/>
        <v>0</v>
      </c>
      <c r="CJ29" s="88">
        <f t="shared" si="61"/>
        <v>0</v>
      </c>
      <c r="CK29" s="88">
        <f t="shared" si="61"/>
        <v>0</v>
      </c>
      <c r="CL29" s="88">
        <f t="shared" si="61"/>
        <v>26</v>
      </c>
      <c r="CM29" s="88">
        <f t="shared" si="61"/>
        <v>657101.75999999989</v>
      </c>
      <c r="CN29" s="88">
        <f t="shared" si="61"/>
        <v>13</v>
      </c>
      <c r="CO29" s="88">
        <f t="shared" si="61"/>
        <v>294727.57999999996</v>
      </c>
      <c r="CP29" s="88">
        <f t="shared" si="61"/>
        <v>54</v>
      </c>
      <c r="CQ29" s="88">
        <f t="shared" si="61"/>
        <v>1183302.54</v>
      </c>
      <c r="CR29" s="88">
        <f t="shared" si="61"/>
        <v>72</v>
      </c>
      <c r="CS29" s="88">
        <f t="shared" si="61"/>
        <v>2259284.23</v>
      </c>
      <c r="CT29" s="88">
        <f t="shared" si="61"/>
        <v>99</v>
      </c>
      <c r="CU29" s="88">
        <f t="shared" si="61"/>
        <v>3342094.6999999997</v>
      </c>
      <c r="CV29" s="88">
        <f t="shared" si="61"/>
        <v>88</v>
      </c>
      <c r="CW29" s="88">
        <f t="shared" si="61"/>
        <v>3242420.16</v>
      </c>
      <c r="CX29" s="88">
        <f t="shared" si="61"/>
        <v>102</v>
      </c>
      <c r="CY29" s="88">
        <f t="shared" si="61"/>
        <v>3417814.0079999999</v>
      </c>
      <c r="CZ29" s="88">
        <f t="shared" si="61"/>
        <v>0</v>
      </c>
      <c r="DA29" s="88">
        <f t="shared" si="61"/>
        <v>0</v>
      </c>
      <c r="DB29" s="88">
        <f t="shared" si="61"/>
        <v>5</v>
      </c>
      <c r="DC29" s="91">
        <f t="shared" si="61"/>
        <v>150617.87999999998</v>
      </c>
      <c r="DD29" s="88">
        <f t="shared" si="61"/>
        <v>23</v>
      </c>
      <c r="DE29" s="88">
        <f t="shared" si="61"/>
        <v>820607.76</v>
      </c>
      <c r="DF29" s="92">
        <f t="shared" si="61"/>
        <v>26</v>
      </c>
      <c r="DG29" s="88">
        <f t="shared" si="61"/>
        <v>1096913.6639999999</v>
      </c>
      <c r="DH29" s="88">
        <f t="shared" si="61"/>
        <v>78</v>
      </c>
      <c r="DI29" s="88">
        <f t="shared" si="61"/>
        <v>3179472.2735999995</v>
      </c>
      <c r="DJ29" s="88">
        <v>30</v>
      </c>
      <c r="DK29" s="88">
        <f t="shared" si="61"/>
        <v>1637208.0199999998</v>
      </c>
      <c r="DL29" s="88">
        <f t="shared" si="61"/>
        <v>27</v>
      </c>
      <c r="DM29" s="88">
        <f t="shared" si="61"/>
        <v>1674132.4379999996</v>
      </c>
      <c r="DN29" s="88">
        <f t="shared" si="61"/>
        <v>5410</v>
      </c>
      <c r="DO29" s="88">
        <f t="shared" si="61"/>
        <v>213466440.94759995</v>
      </c>
    </row>
    <row r="30" spans="1:119" ht="36" customHeight="1" x14ac:dyDescent="0.25">
      <c r="A30" s="78"/>
      <c r="B30" s="79">
        <v>17</v>
      </c>
      <c r="C30" s="60" t="s">
        <v>156</v>
      </c>
      <c r="D30" s="61">
        <v>22900</v>
      </c>
      <c r="E30" s="61">
        <v>0.89</v>
      </c>
      <c r="F30" s="61"/>
      <c r="G30" s="63">
        <v>1</v>
      </c>
      <c r="H30" s="64"/>
      <c r="I30" s="64"/>
      <c r="J30" s="61">
        <v>1.4</v>
      </c>
      <c r="K30" s="61">
        <v>1.68</v>
      </c>
      <c r="L30" s="61">
        <v>2.23</v>
      </c>
      <c r="M30" s="65">
        <v>2.57</v>
      </c>
      <c r="N30" s="68">
        <v>110</v>
      </c>
      <c r="O30" s="67">
        <f>(N30*$D30*$E30*$G30*$J30)</f>
        <v>3138674</v>
      </c>
      <c r="P30" s="68">
        <v>9</v>
      </c>
      <c r="Q30" s="68">
        <f>(P30*$D30*$E30*$G30*$J30)</f>
        <v>256800.59999999998</v>
      </c>
      <c r="R30" s="68">
        <v>11</v>
      </c>
      <c r="S30" s="67">
        <f>(R30*$D30*$E30*$G30*$J30)</f>
        <v>313867.39999999997</v>
      </c>
      <c r="T30" s="68"/>
      <c r="U30" s="67">
        <f>(T30*$D30*$E30*$G30*$J30)</f>
        <v>0</v>
      </c>
      <c r="V30" s="68">
        <v>0</v>
      </c>
      <c r="W30" s="67">
        <f>(V30*$D30*$E30*$G30*$J30)</f>
        <v>0</v>
      </c>
      <c r="X30" s="68">
        <v>0</v>
      </c>
      <c r="Y30" s="67">
        <f>(X30*$D30*$E30*$G30*$J30)</f>
        <v>0</v>
      </c>
      <c r="Z30" s="68"/>
      <c r="AA30" s="67">
        <f>(Z30*$D30*$E30*$G30*$J30)</f>
        <v>0</v>
      </c>
      <c r="AB30" s="68">
        <v>0</v>
      </c>
      <c r="AC30" s="67">
        <f>(AB30*$D30*$E30*$G30*$J30)</f>
        <v>0</v>
      </c>
      <c r="AD30" s="68">
        <v>37</v>
      </c>
      <c r="AE30" s="67">
        <f>(AD30*$D30*$E30*$G30*$J30)</f>
        <v>1055735.8</v>
      </c>
      <c r="AF30" s="68">
        <v>0</v>
      </c>
      <c r="AG30" s="67">
        <f>(AF30*$D30*$E30*$G30*$J30)</f>
        <v>0</v>
      </c>
      <c r="AH30" s="70"/>
      <c r="AI30" s="67">
        <f>(AH30*$D30*$E30*$G30*$J30)</f>
        <v>0</v>
      </c>
      <c r="AJ30" s="68">
        <v>40</v>
      </c>
      <c r="AK30" s="67">
        <f>(AJ30*$D30*$E30*$G30*$J30)</f>
        <v>1141336</v>
      </c>
      <c r="AL30" s="82"/>
      <c r="AM30" s="67">
        <f>(AL30*$D30*$E30*$G30*$K30)</f>
        <v>0</v>
      </c>
      <c r="AN30" s="68">
        <v>4</v>
      </c>
      <c r="AO30" s="73">
        <f>(AN30*$D30*$E30*$G30*$K30)</f>
        <v>136960.32000000001</v>
      </c>
      <c r="AP30" s="68"/>
      <c r="AQ30" s="67">
        <f>(AP30*$D30*$E30*$G30*$J30)</f>
        <v>0</v>
      </c>
      <c r="AR30" s="68">
        <v>1</v>
      </c>
      <c r="AS30" s="68">
        <f>(AR30*$D30*$E30*$G30*$J30)</f>
        <v>28533.399999999998</v>
      </c>
      <c r="AT30" s="68">
        <v>90</v>
      </c>
      <c r="AU30" s="68">
        <f>(AT30*$D30*$E30*$G30*$J30)</f>
        <v>2568006</v>
      </c>
      <c r="AV30" s="68">
        <v>0</v>
      </c>
      <c r="AW30" s="67">
        <f>(AV30*$D30*$E30*$G30*$J30)</f>
        <v>0</v>
      </c>
      <c r="AX30" s="68">
        <v>0</v>
      </c>
      <c r="AY30" s="67">
        <f>(AX30*$D30*$E30*$G30*$J30)</f>
        <v>0</v>
      </c>
      <c r="AZ30" s="68">
        <v>0</v>
      </c>
      <c r="BA30" s="67">
        <f>(AZ30*$D30*$E30*$G30*$J30)</f>
        <v>0</v>
      </c>
      <c r="BB30" s="68">
        <v>12</v>
      </c>
      <c r="BC30" s="67">
        <f>(BB30*$D30*$E30*$G30*$J30)</f>
        <v>342400.8</v>
      </c>
      <c r="BD30" s="68">
        <v>8</v>
      </c>
      <c r="BE30" s="67">
        <f>(BD30*$D30*$E30*$G30*$J30)</f>
        <v>228267.19999999998</v>
      </c>
      <c r="BF30" s="68">
        <v>47</v>
      </c>
      <c r="BG30" s="67">
        <f>(BF30*$D30*$E30*$G30*$K30)</f>
        <v>1609283.76</v>
      </c>
      <c r="BH30" s="68">
        <v>108</v>
      </c>
      <c r="BI30" s="67">
        <f>(BH30*$D30*$E30*$G30*$K30)</f>
        <v>3697928.6399999997</v>
      </c>
      <c r="BJ30" s="68">
        <v>15</v>
      </c>
      <c r="BK30" s="67">
        <f>(BJ30*$D30*$E30*$G30*$K30)</f>
        <v>513601.19999999995</v>
      </c>
      <c r="BL30" s="68">
        <v>0</v>
      </c>
      <c r="BM30" s="67">
        <f>(BL30*$D30*$E30*$G30*$K30)</f>
        <v>0</v>
      </c>
      <c r="BN30" s="68">
        <v>116</v>
      </c>
      <c r="BO30" s="67">
        <f>(BN30*$D30*$E30*$G30*$K30)</f>
        <v>3971849.28</v>
      </c>
      <c r="BP30" s="85">
        <v>12</v>
      </c>
      <c r="BQ30" s="67">
        <f>(BP30*$D30*$E30*$G30*$K30)</f>
        <v>410880.95999999996</v>
      </c>
      <c r="BR30" s="68">
        <v>5</v>
      </c>
      <c r="BS30" s="67">
        <f>(BR30*$D30*$E30*$G30*$K30)</f>
        <v>171200.4</v>
      </c>
      <c r="BT30" s="68">
        <v>13</v>
      </c>
      <c r="BU30" s="67">
        <f>(BT30*$D30*$E30*$G30*$K30)</f>
        <v>445121.04</v>
      </c>
      <c r="BV30" s="68">
        <v>44</v>
      </c>
      <c r="BW30" s="67">
        <f>(BV30*$D30*$E30*$G30*$K30)</f>
        <v>1506563.52</v>
      </c>
      <c r="BX30" s="68">
        <v>22</v>
      </c>
      <c r="BY30" s="67">
        <f>(BX30*$D30*$E30*$G30*$K30)</f>
        <v>753281.76</v>
      </c>
      <c r="BZ30" s="68">
        <v>21</v>
      </c>
      <c r="CA30" s="75">
        <f>(BZ30*$D30*$E30*$G30*$K30)</f>
        <v>719041.67999999993</v>
      </c>
      <c r="CB30" s="68"/>
      <c r="CC30" s="67">
        <f>(CB30*$D30*$E30*$G30*$J30)</f>
        <v>0</v>
      </c>
      <c r="CD30" s="68">
        <v>9</v>
      </c>
      <c r="CE30" s="67">
        <f>(CD30*$D30*$E30*$G30*$J30)</f>
        <v>256800.59999999998</v>
      </c>
      <c r="CF30" s="68">
        <v>0</v>
      </c>
      <c r="CG30" s="67">
        <f>(CF30*$D30*$E30*$G30*$J30)</f>
        <v>0</v>
      </c>
      <c r="CH30" s="68"/>
      <c r="CI30" s="68">
        <f>(CH30*$D30*$E30*$G30*$J30)</f>
        <v>0</v>
      </c>
      <c r="CJ30" s="68"/>
      <c r="CK30" s="67">
        <f>(CJ30*$D30*$E30*$G30*$K30)</f>
        <v>0</v>
      </c>
      <c r="CL30" s="68">
        <v>7</v>
      </c>
      <c r="CM30" s="67">
        <f>(CL30*$D30*$E30*$G30*$J30)</f>
        <v>199733.8</v>
      </c>
      <c r="CN30" s="68">
        <v>2</v>
      </c>
      <c r="CO30" s="67">
        <f>(CN30*$D30*$E30*$G30*$J30)</f>
        <v>57066.799999999996</v>
      </c>
      <c r="CP30" s="68">
        <v>12</v>
      </c>
      <c r="CQ30" s="67">
        <f>(CP30*$D30*$E30*$G30*$J30)</f>
        <v>342400.8</v>
      </c>
      <c r="CR30" s="68">
        <v>7</v>
      </c>
      <c r="CS30" s="67">
        <f>(CR30*$D30*$E30*$G30*$J30)</f>
        <v>199733.8</v>
      </c>
      <c r="CT30" s="68">
        <v>20</v>
      </c>
      <c r="CU30" s="67">
        <f>(CT30*$D30*$E30*$G30*$J30)</f>
        <v>570668</v>
      </c>
      <c r="CV30" s="68">
        <v>12</v>
      </c>
      <c r="CW30" s="67">
        <f>(CV30*$D30*$E30*$G30*$K30)</f>
        <v>410880.95999999996</v>
      </c>
      <c r="CX30" s="82">
        <v>18</v>
      </c>
      <c r="CY30" s="67">
        <f>(CX30*$D30*$E30*$G30*$K30)</f>
        <v>616321.43999999994</v>
      </c>
      <c r="CZ30" s="68"/>
      <c r="DA30" s="67">
        <f>(CZ30*$D30*$E30*$G30*$J30)</f>
        <v>0</v>
      </c>
      <c r="DB30" s="68">
        <v>0</v>
      </c>
      <c r="DC30" s="73">
        <f>(DB30*$D30*$E30*$G30*$K30)</f>
        <v>0</v>
      </c>
      <c r="DD30" s="68"/>
      <c r="DE30" s="67">
        <f>(DD30*$D30*$E30*$G30*$K30)</f>
        <v>0</v>
      </c>
      <c r="DF30" s="83"/>
      <c r="DG30" s="67">
        <f>(DF30*$D30*$E30*$G30*$K30)</f>
        <v>0</v>
      </c>
      <c r="DH30" s="68">
        <v>10</v>
      </c>
      <c r="DI30" s="67">
        <f>(DH30*$D30*$E30*$G30*$K30)</f>
        <v>342400.8</v>
      </c>
      <c r="DJ30" s="68">
        <v>4</v>
      </c>
      <c r="DK30" s="67">
        <f>(DJ30*$D30*$E30*$G30*$L30)</f>
        <v>181798.52</v>
      </c>
      <c r="DL30" s="68">
        <v>3</v>
      </c>
      <c r="DM30" s="75">
        <f>(DL30*$D30*$E30*$G30*$M30)</f>
        <v>157137.50999999998</v>
      </c>
      <c r="DN30" s="77">
        <f t="shared" ref="DN30:DO35" si="62">SUM(N30,P30,R30,T30,V30,X30,Z30,AB30,AD30,AF30,AH30,AJ30,AL30,AP30,AR30,CF30,AT30,AV30,AX30,AZ30,BB30,CJ30,BD30,BF30,BH30,BL30,AN30,BN30,BP30,BR30,BT30,BV30,BX30,BZ30,CB30,CD30,CH30,CL30,CN30,CP30,CR30,CT30,CV30,CX30,BJ30,CZ30,DB30,DD30,DF30,DH30,DJ30,DL30)</f>
        <v>829</v>
      </c>
      <c r="DO30" s="75">
        <f t="shared" si="62"/>
        <v>26344276.790000007</v>
      </c>
    </row>
    <row r="31" spans="1:119" ht="15.75" customHeight="1" x14ac:dyDescent="0.25">
      <c r="A31" s="78"/>
      <c r="B31" s="79">
        <v>18</v>
      </c>
      <c r="C31" s="60" t="s">
        <v>157</v>
      </c>
      <c r="D31" s="61">
        <v>22900</v>
      </c>
      <c r="E31" s="80">
        <v>2.0099999999999998</v>
      </c>
      <c r="F31" s="80"/>
      <c r="G31" s="63">
        <v>1</v>
      </c>
      <c r="H31" s="64"/>
      <c r="I31" s="64"/>
      <c r="J31" s="61">
        <v>1.4</v>
      </c>
      <c r="K31" s="61">
        <v>1.68</v>
      </c>
      <c r="L31" s="61">
        <v>2.23</v>
      </c>
      <c r="M31" s="65">
        <v>2.57</v>
      </c>
      <c r="N31" s="68">
        <v>81</v>
      </c>
      <c r="O31" s="67">
        <f t="shared" si="55"/>
        <v>5741657.459999999</v>
      </c>
      <c r="P31" s="68">
        <v>4</v>
      </c>
      <c r="Q31" s="68">
        <f>(P31*$D31*$E31*$G31*$J31*$Q$8)</f>
        <v>283538.63999999996</v>
      </c>
      <c r="R31" s="68">
        <v>26</v>
      </c>
      <c r="S31" s="67">
        <f>(R31*$D31*$E31*$G31*$J31*$S$8)</f>
        <v>1843001.1599999997</v>
      </c>
      <c r="T31" s="68"/>
      <c r="U31" s="67">
        <f t="shared" ref="U31:U35" si="63">(T31/12*7*$D31*$E31*$G31*$J31*$U$8)+(T31/12*5*$D31*$E31*$G31*$J31*$U$9)</f>
        <v>0</v>
      </c>
      <c r="V31" s="68">
        <v>0</v>
      </c>
      <c r="W31" s="67">
        <f>(V31*$D31*$E31*$G31*$J31*$W$8)</f>
        <v>0</v>
      </c>
      <c r="X31" s="68">
        <v>0</v>
      </c>
      <c r="Y31" s="67">
        <f>(X31*$D31*$E31*$G31*$J31*$Y$8)</f>
        <v>0</v>
      </c>
      <c r="Z31" s="68"/>
      <c r="AA31" s="67">
        <f>(Z31*$D31*$E31*$G31*$J31*$AA$8)</f>
        <v>0</v>
      </c>
      <c r="AB31" s="68">
        <v>0</v>
      </c>
      <c r="AC31" s="67">
        <f>(AB31*$D31*$E31*$G31*$J31*$AC$8)</f>
        <v>0</v>
      </c>
      <c r="AD31" s="68">
        <v>47</v>
      </c>
      <c r="AE31" s="67">
        <f>(AD31*$D31*$E31*$G31*$J31*$AE$8)</f>
        <v>3331579.02</v>
      </c>
      <c r="AF31" s="68">
        <v>0</v>
      </c>
      <c r="AG31" s="67">
        <f>(AF31*$D31*$E31*$G31*$J31*$AG$8)</f>
        <v>0</v>
      </c>
      <c r="AH31" s="70"/>
      <c r="AI31" s="67">
        <f>(AH31*$D31*$E31*$G31*$J31*$AI$8)</f>
        <v>0</v>
      </c>
      <c r="AJ31" s="68">
        <v>10</v>
      </c>
      <c r="AK31" s="67">
        <f>(AJ31*$D31*$E31*$G31*$J31*$AK$8)</f>
        <v>708846.6</v>
      </c>
      <c r="AL31" s="82"/>
      <c r="AM31" s="67">
        <f>(AL31*$D31*$E31*$G31*$K31*$AM$8)</f>
        <v>0</v>
      </c>
      <c r="AN31" s="68">
        <v>1</v>
      </c>
      <c r="AO31" s="73">
        <f>(AN31*$D31*$E31*$G31*$K31*$AO$8)</f>
        <v>85061.59199999999</v>
      </c>
      <c r="AP31" s="68"/>
      <c r="AQ31" s="67">
        <f>(AP31*$D31*$E31*$G31*$J31*$AQ$8)</f>
        <v>0</v>
      </c>
      <c r="AR31" s="68">
        <v>1</v>
      </c>
      <c r="AS31" s="68">
        <f>(AR31*$D31*$E31*$G31*$J31*$AS$8)</f>
        <v>57996.539999999986</v>
      </c>
      <c r="AT31" s="68">
        <v>130</v>
      </c>
      <c r="AU31" s="68">
        <f>(AT31*$D31*$E31*$G31*$J31*$AU$8)</f>
        <v>9633869.6999999974</v>
      </c>
      <c r="AV31" s="68">
        <v>0</v>
      </c>
      <c r="AW31" s="67">
        <f>(AV31*$D31*$E31*$G31*$J31*$AW$8)</f>
        <v>0</v>
      </c>
      <c r="AX31" s="68">
        <v>0</v>
      </c>
      <c r="AY31" s="67">
        <f>(AX31*$D31*$E31*$G31*$J31*$AY$8)</f>
        <v>0</v>
      </c>
      <c r="AZ31" s="68">
        <v>0</v>
      </c>
      <c r="BA31" s="67">
        <f>(AZ31*$D31*$E31*$G31*$J31*$BA$8)</f>
        <v>0</v>
      </c>
      <c r="BB31" s="68">
        <v>2</v>
      </c>
      <c r="BC31" s="67">
        <f>(BB31*$D31*$E31*$G31*$J31*$BC$8)</f>
        <v>141769.31999999998</v>
      </c>
      <c r="BD31" s="68">
        <v>1</v>
      </c>
      <c r="BE31" s="67">
        <f>(BD31*$D31*$E31*$G31*$J31*$BE$8)</f>
        <v>70884.659999999989</v>
      </c>
      <c r="BF31" s="68">
        <v>7</v>
      </c>
      <c r="BG31" s="67">
        <f>(BF31*$D31*$E31*$G31*$K31*$BG$8)</f>
        <v>541301.03999999992</v>
      </c>
      <c r="BH31" s="68">
        <v>9</v>
      </c>
      <c r="BI31" s="67">
        <f>(BH31*$D31*$E31*$G31*$K31*$BI$8)</f>
        <v>695958.47999999986</v>
      </c>
      <c r="BJ31" s="68">
        <v>3</v>
      </c>
      <c r="BK31" s="67">
        <f>(BJ31*$D31*$E31*$G31*$K31*$BK$8)</f>
        <v>266784.08399999992</v>
      </c>
      <c r="BL31" s="68">
        <v>0</v>
      </c>
      <c r="BM31" s="67">
        <f>(BL31*$D31*$E31*$G31*$K31*$BM$8)</f>
        <v>0</v>
      </c>
      <c r="BN31" s="68">
        <v>1</v>
      </c>
      <c r="BO31" s="67">
        <f>(BN31*$D31*$E31*$G31*$K31*$BO$8)</f>
        <v>85061.59199999999</v>
      </c>
      <c r="BP31" s="85"/>
      <c r="BQ31" s="67">
        <f>(BP31*$D31*$E31*$G31*$K31*$BQ$8)</f>
        <v>0</v>
      </c>
      <c r="BR31" s="68"/>
      <c r="BS31" s="67">
        <f>(BR31*$D31*$E31*$G31*$K31*$BS$8)</f>
        <v>0</v>
      </c>
      <c r="BT31" s="68"/>
      <c r="BU31" s="67">
        <f>(BT31*$D31*$E31*$G31*$K31*$BU$8)</f>
        <v>0</v>
      </c>
      <c r="BV31" s="68">
        <v>1</v>
      </c>
      <c r="BW31" s="67">
        <f>(BV31*$D31*$E31*$G31*$K31*$BW$8)</f>
        <v>96660.89999999998</v>
      </c>
      <c r="BX31" s="68">
        <v>3</v>
      </c>
      <c r="BY31" s="67">
        <f>(BX31*$D31*$E31*$G31*$K31*$BY$8)</f>
        <v>231986.15999999995</v>
      </c>
      <c r="BZ31" s="68">
        <v>3</v>
      </c>
      <c r="CA31" s="75">
        <f>(BZ31*$D31*$E31*$G31*$K31*$CA$8)</f>
        <v>231986.15999999995</v>
      </c>
      <c r="CB31" s="68"/>
      <c r="CC31" s="67">
        <f>(CB31*$D31*$E31*$G31*$J31*$CC$8)</f>
        <v>0</v>
      </c>
      <c r="CD31" s="68"/>
      <c r="CE31" s="67">
        <f>(CD31*$D31*$E31*$G31*$J31*$CE$8)</f>
        <v>0</v>
      </c>
      <c r="CF31" s="68">
        <v>0</v>
      </c>
      <c r="CG31" s="67">
        <f>(CF31*$D31*$E31*$G31*$J31*$CG$8)</f>
        <v>0</v>
      </c>
      <c r="CH31" s="68"/>
      <c r="CI31" s="68">
        <f>(CH31*$D31*$E31*$G31*$J31*$CI$8)</f>
        <v>0</v>
      </c>
      <c r="CJ31" s="68"/>
      <c r="CK31" s="67">
        <f>(CJ31*$D31*$E31*$G31*$K31*$CK$8)</f>
        <v>0</v>
      </c>
      <c r="CL31" s="68">
        <v>1</v>
      </c>
      <c r="CM31" s="67">
        <f>(CL31*$D31*$E31*$G31*$J31*$CM$8)</f>
        <v>45108.419999999984</v>
      </c>
      <c r="CN31" s="68"/>
      <c r="CO31" s="67">
        <f>(CN31*$D31*$E31*$G31*$J31*$CO$8)</f>
        <v>0</v>
      </c>
      <c r="CP31" s="68"/>
      <c r="CQ31" s="67">
        <f>(CP31*$D31*$E31*$G31*$J31*$CQ$8)</f>
        <v>0</v>
      </c>
      <c r="CR31" s="68"/>
      <c r="CS31" s="67">
        <f>(CR31*$D31*$E31*$G31*$J31*$CS$8)</f>
        <v>0</v>
      </c>
      <c r="CT31" s="68">
        <v>3</v>
      </c>
      <c r="CU31" s="67">
        <f>(CT31*$D31*$E31*$G31*$J31*$CU$8)</f>
        <v>218453.63399999993</v>
      </c>
      <c r="CV31" s="68">
        <v>1</v>
      </c>
      <c r="CW31" s="67">
        <f>(CV31*$D31*$E31*$G31*$K31*$CW$8)</f>
        <v>77328.719999999987</v>
      </c>
      <c r="CX31" s="82">
        <v>6</v>
      </c>
      <c r="CY31" s="67">
        <f>(CX31*$D31*$E31*$G31*$K31*$CY$8)</f>
        <v>417575.08799999993</v>
      </c>
      <c r="CZ31" s="68"/>
      <c r="DA31" s="67">
        <f>(CZ31*$D31*$E31*$G31*$J31*$DA$8)</f>
        <v>0</v>
      </c>
      <c r="DB31" s="68">
        <v>0</v>
      </c>
      <c r="DC31" s="73">
        <f>(DB31*$D31*$E31*$G31*$K31*$DC$8)</f>
        <v>0</v>
      </c>
      <c r="DD31" s="68"/>
      <c r="DE31" s="67">
        <f>(DD31*$D31*$E31*$G31*$K31*$DE$8)</f>
        <v>0</v>
      </c>
      <c r="DF31" s="83">
        <v>1</v>
      </c>
      <c r="DG31" s="67">
        <f>(DF31*$D31*$E31*$G31*$K31*$DG$8)</f>
        <v>92794.463999999978</v>
      </c>
      <c r="DH31" s="68">
        <v>3</v>
      </c>
      <c r="DI31" s="67">
        <f>(DH31*$D31*$E31*$G31*$K31*$DI$8)</f>
        <v>262144.36079999991</v>
      </c>
      <c r="DJ31" s="68">
        <v>1</v>
      </c>
      <c r="DK31" s="67">
        <f>(DJ31*$D31*$E31*$G31*$L31*$DK$8)</f>
        <v>123173.60399999998</v>
      </c>
      <c r="DL31" s="68"/>
      <c r="DM31" s="75">
        <f>(DL31*$D31*$E31*$G31*$M31*$DM$8)</f>
        <v>0</v>
      </c>
      <c r="DN31" s="77">
        <f t="shared" si="62"/>
        <v>346</v>
      </c>
      <c r="DO31" s="75">
        <f t="shared" si="62"/>
        <v>25284521.398799989</v>
      </c>
    </row>
    <row r="32" spans="1:119" ht="15.75" customHeight="1" x14ac:dyDescent="0.25">
      <c r="A32" s="78"/>
      <c r="B32" s="79">
        <v>19</v>
      </c>
      <c r="C32" s="60" t="s">
        <v>158</v>
      </c>
      <c r="D32" s="61">
        <v>22900</v>
      </c>
      <c r="E32" s="80">
        <v>0.86</v>
      </c>
      <c r="F32" s="80"/>
      <c r="G32" s="63">
        <v>1</v>
      </c>
      <c r="H32" s="64"/>
      <c r="I32" s="64"/>
      <c r="J32" s="61">
        <v>1.4</v>
      </c>
      <c r="K32" s="61">
        <v>1.68</v>
      </c>
      <c r="L32" s="61">
        <v>2.23</v>
      </c>
      <c r="M32" s="65">
        <v>2.57</v>
      </c>
      <c r="N32" s="68">
        <v>34</v>
      </c>
      <c r="O32" s="67">
        <f t="shared" si="55"/>
        <v>1031177.84</v>
      </c>
      <c r="P32" s="68">
        <v>4</v>
      </c>
      <c r="Q32" s="68">
        <f>(P32*$D32*$E32*$G32*$J32*$Q$8)</f>
        <v>121315.04000000001</v>
      </c>
      <c r="R32" s="68">
        <v>6</v>
      </c>
      <c r="S32" s="67">
        <f>(R32*$D32*$E32*$G32*$J32*$S$8)</f>
        <v>181972.56</v>
      </c>
      <c r="T32" s="68"/>
      <c r="U32" s="67">
        <f t="shared" si="63"/>
        <v>0</v>
      </c>
      <c r="V32" s="68">
        <v>0</v>
      </c>
      <c r="W32" s="67">
        <f>(V32*$D32*$E32*$G32*$J32*$W$8)</f>
        <v>0</v>
      </c>
      <c r="X32" s="68">
        <v>0</v>
      </c>
      <c r="Y32" s="67">
        <f>(X32*$D32*$E32*$G32*$J32*$Y$8)</f>
        <v>0</v>
      </c>
      <c r="Z32" s="68"/>
      <c r="AA32" s="67">
        <f>(Z32*$D32*$E32*$G32*$J32*$AA$8)</f>
        <v>0</v>
      </c>
      <c r="AB32" s="68">
        <v>0</v>
      </c>
      <c r="AC32" s="67">
        <f>(AB32*$D32*$E32*$G32*$J32*$AC$8)</f>
        <v>0</v>
      </c>
      <c r="AD32" s="68">
        <v>40</v>
      </c>
      <c r="AE32" s="67">
        <f>(AD32*$D32*$E32*$G32*$J32*$AE$8)</f>
        <v>1213150.4000000001</v>
      </c>
      <c r="AF32" s="68">
        <v>0</v>
      </c>
      <c r="AG32" s="67">
        <f>(AF32*$D32*$E32*$G32*$J32*$AG$8)</f>
        <v>0</v>
      </c>
      <c r="AH32" s="70"/>
      <c r="AI32" s="67">
        <f>(AH32*$D32*$E32*$G32*$J32*$AI$8)</f>
        <v>0</v>
      </c>
      <c r="AJ32" s="68">
        <v>27</v>
      </c>
      <c r="AK32" s="67">
        <f>(AJ32*$D32*$E32*$G32*$J32*$AK$8)</f>
        <v>818876.52</v>
      </c>
      <c r="AL32" s="82"/>
      <c r="AM32" s="67">
        <f>(AL32*$D32*$E32*$G32*$K32*$AM$8)</f>
        <v>0</v>
      </c>
      <c r="AN32" s="68">
        <v>3</v>
      </c>
      <c r="AO32" s="73">
        <f>(AN32*$D32*$E32*$G32*$K32*$AO$8)</f>
        <v>109183.53600000001</v>
      </c>
      <c r="AP32" s="68"/>
      <c r="AQ32" s="67">
        <f>(AP32*$D32*$E32*$G32*$J32*$AQ$8)</f>
        <v>0</v>
      </c>
      <c r="AR32" s="68"/>
      <c r="AS32" s="68">
        <f>(AR32*$D32*$E32*$G32*$J32*$AS$8)</f>
        <v>0</v>
      </c>
      <c r="AT32" s="68">
        <v>50</v>
      </c>
      <c r="AU32" s="68">
        <f>(AT32*$D32*$E32*$G32*$J32*$AU$8)</f>
        <v>1585366.9999999998</v>
      </c>
      <c r="AV32" s="68">
        <v>0</v>
      </c>
      <c r="AW32" s="67">
        <f>(AV32*$D32*$E32*$G32*$J32*$AW$8)</f>
        <v>0</v>
      </c>
      <c r="AX32" s="68">
        <v>0</v>
      </c>
      <c r="AY32" s="67">
        <f>(AX32*$D32*$E32*$G32*$J32*$AY$8)</f>
        <v>0</v>
      </c>
      <c r="AZ32" s="68">
        <v>0</v>
      </c>
      <c r="BA32" s="67">
        <f>(AZ32*$D32*$E32*$G32*$J32*$BA$8)</f>
        <v>0</v>
      </c>
      <c r="BB32" s="68">
        <v>2</v>
      </c>
      <c r="BC32" s="67">
        <f>(BB32*$D32*$E32*$G32*$J32*$BC$8)</f>
        <v>60657.520000000004</v>
      </c>
      <c r="BD32" s="68">
        <v>4</v>
      </c>
      <c r="BE32" s="67">
        <f>(BD32*$D32*$E32*$G32*$J32*$BE$8)</f>
        <v>121315.04000000001</v>
      </c>
      <c r="BF32" s="68">
        <v>20</v>
      </c>
      <c r="BG32" s="67">
        <f>(BF32*$D32*$E32*$G32*$K32*$BG$8)</f>
        <v>661718.4</v>
      </c>
      <c r="BH32" s="68">
        <v>12</v>
      </c>
      <c r="BI32" s="67">
        <f>(BH32*$D32*$E32*$G32*$K32*$BI$8)</f>
        <v>397031.04</v>
      </c>
      <c r="BJ32" s="68">
        <v>0</v>
      </c>
      <c r="BK32" s="67">
        <f>(BJ32*$D32*$E32*$G32*$K32*$BK$8)</f>
        <v>0</v>
      </c>
      <c r="BL32" s="68">
        <v>0</v>
      </c>
      <c r="BM32" s="67">
        <f>(BL32*$D32*$E32*$G32*$K32*$BM$8)</f>
        <v>0</v>
      </c>
      <c r="BN32" s="68">
        <v>16</v>
      </c>
      <c r="BO32" s="67">
        <f>(BN32*$D32*$E32*$G32*$K32*$BO$8)</f>
        <v>582312.19200000004</v>
      </c>
      <c r="BP32" s="85">
        <v>5</v>
      </c>
      <c r="BQ32" s="67">
        <f>(BP32*$D32*$E32*$G32*$K32*$BQ$8)</f>
        <v>165429.6</v>
      </c>
      <c r="BR32" s="68">
        <v>3</v>
      </c>
      <c r="BS32" s="67">
        <f>(BR32*$D32*$E32*$G32*$K32*$BS$8)</f>
        <v>124072.2</v>
      </c>
      <c r="BT32" s="68">
        <v>5</v>
      </c>
      <c r="BU32" s="67">
        <f>(BT32*$D32*$E32*$G32*$K32*$BU$8)</f>
        <v>148886.64000000001</v>
      </c>
      <c r="BV32" s="68">
        <v>13</v>
      </c>
      <c r="BW32" s="67">
        <f>(BV32*$D32*$E32*$G32*$K32*$BW$8)</f>
        <v>537646.19999999995</v>
      </c>
      <c r="BX32" s="68">
        <v>13</v>
      </c>
      <c r="BY32" s="67">
        <f>(BX32*$D32*$E32*$G32*$K32*$BY$8)</f>
        <v>430116.95999999996</v>
      </c>
      <c r="BZ32" s="68">
        <v>4</v>
      </c>
      <c r="CA32" s="75">
        <f>(BZ32*$D32*$E32*$G32*$K32*$CA$8)</f>
        <v>132343.67999999999</v>
      </c>
      <c r="CB32" s="68">
        <v>0</v>
      </c>
      <c r="CC32" s="67">
        <f>(CB32*$D32*$E32*$G32*$J32*$CC$8)</f>
        <v>0</v>
      </c>
      <c r="CD32" s="68">
        <v>260</v>
      </c>
      <c r="CE32" s="67">
        <f>(CD32*$D32*$E32*$G32*$J32*$CE$8)</f>
        <v>8100536.0799999991</v>
      </c>
      <c r="CF32" s="68">
        <v>0</v>
      </c>
      <c r="CG32" s="67">
        <f>(CF32*$D32*$E32*$G32*$J32*$CG$8)</f>
        <v>0</v>
      </c>
      <c r="CH32" s="68"/>
      <c r="CI32" s="68">
        <f>(CH32*$D32*$E32*$G32*$J32*$CI$8)</f>
        <v>0</v>
      </c>
      <c r="CJ32" s="68"/>
      <c r="CK32" s="67">
        <f>(CJ32*$D32*$E32*$G32*$K32*$CK$8)</f>
        <v>0</v>
      </c>
      <c r="CL32" s="68">
        <v>1</v>
      </c>
      <c r="CM32" s="67">
        <f>(CL32*$D32*$E32*$G32*$J32*$CM$8)</f>
        <v>19300.12</v>
      </c>
      <c r="CN32" s="68"/>
      <c r="CO32" s="67">
        <f>(CN32*$D32*$E32*$G32*$J32*$CO$8)</f>
        <v>0</v>
      </c>
      <c r="CP32" s="68">
        <v>9</v>
      </c>
      <c r="CQ32" s="67">
        <f>(CP32*$D32*$E32*$G32*$J32*$CQ$8)</f>
        <v>173701.08</v>
      </c>
      <c r="CR32" s="68">
        <v>4</v>
      </c>
      <c r="CS32" s="67">
        <f>(CR32*$D32*$E32*$G32*$J32*$CS$8)</f>
        <v>124623.63199999998</v>
      </c>
      <c r="CT32" s="68">
        <v>7</v>
      </c>
      <c r="CU32" s="67">
        <f>(CT32*$D32*$E32*$G32*$J32*$CU$8)</f>
        <v>218091.35599999997</v>
      </c>
      <c r="CV32" s="68">
        <v>12</v>
      </c>
      <c r="CW32" s="67">
        <f>(CV32*$D32*$E32*$G32*$K32*$CW$8)</f>
        <v>397031.04</v>
      </c>
      <c r="CX32" s="82">
        <v>3</v>
      </c>
      <c r="CY32" s="67">
        <f>(CX32*$D32*$E32*$G32*$K32*$CY$8)</f>
        <v>89331.983999999997</v>
      </c>
      <c r="CZ32" s="68"/>
      <c r="DA32" s="67">
        <f>(CZ32*$D32*$E32*$G32*$J32*$DA$8)</f>
        <v>0</v>
      </c>
      <c r="DB32" s="68">
        <v>0</v>
      </c>
      <c r="DC32" s="73">
        <f>(DB32*$D32*$E32*$G32*$K32*$DC$8)</f>
        <v>0</v>
      </c>
      <c r="DD32" s="68">
        <v>4</v>
      </c>
      <c r="DE32" s="67">
        <f>(DD32*$D32*$E32*$G32*$K32*$DE$8)</f>
        <v>132343.67999999999</v>
      </c>
      <c r="DF32" s="83"/>
      <c r="DG32" s="67">
        <f>(DF32*$D32*$E32*$G32*$K32*$DG$8)</f>
        <v>0</v>
      </c>
      <c r="DH32" s="68">
        <v>4</v>
      </c>
      <c r="DI32" s="67">
        <f>(DH32*$D32*$E32*$G32*$K32*$DI$8)</f>
        <v>149548.35839999997</v>
      </c>
      <c r="DJ32" s="68">
        <v>1</v>
      </c>
      <c r="DK32" s="67">
        <f>(DJ32*$D32*$E32*$G32*$L32*$DK$8)</f>
        <v>52701.144</v>
      </c>
      <c r="DL32" s="68">
        <v>8</v>
      </c>
      <c r="DM32" s="75">
        <f>(DL32*$D32*$E32*$G32*$M32*$DM$8)</f>
        <v>485890.3679999999</v>
      </c>
      <c r="DN32" s="77">
        <f t="shared" si="62"/>
        <v>574</v>
      </c>
      <c r="DO32" s="75">
        <f t="shared" si="62"/>
        <v>18365671.210399996</v>
      </c>
    </row>
    <row r="33" spans="1:119" ht="15.75" customHeight="1" x14ac:dyDescent="0.25">
      <c r="A33" s="78"/>
      <c r="B33" s="79">
        <v>20</v>
      </c>
      <c r="C33" s="60" t="s">
        <v>159</v>
      </c>
      <c r="D33" s="61">
        <v>22900</v>
      </c>
      <c r="E33" s="80">
        <v>1.21</v>
      </c>
      <c r="F33" s="80"/>
      <c r="G33" s="63">
        <v>1</v>
      </c>
      <c r="H33" s="64"/>
      <c r="I33" s="64"/>
      <c r="J33" s="61">
        <v>1.4</v>
      </c>
      <c r="K33" s="61">
        <v>1.68</v>
      </c>
      <c r="L33" s="61">
        <v>2.23</v>
      </c>
      <c r="M33" s="65">
        <v>2.57</v>
      </c>
      <c r="N33" s="68">
        <v>137</v>
      </c>
      <c r="O33" s="67">
        <f t="shared" si="55"/>
        <v>5846044.8199999994</v>
      </c>
      <c r="P33" s="68">
        <v>4</v>
      </c>
      <c r="Q33" s="68">
        <f>(P33*$D33*$E33*$G33*$J33*$Q$8)</f>
        <v>170687.44</v>
      </c>
      <c r="R33" s="68">
        <v>0</v>
      </c>
      <c r="S33" s="67">
        <f>(R33*$D33*$E33*$G33*$J33*$S$8)</f>
        <v>0</v>
      </c>
      <c r="T33" s="68"/>
      <c r="U33" s="67">
        <f t="shared" si="63"/>
        <v>0</v>
      </c>
      <c r="V33" s="68"/>
      <c r="W33" s="67">
        <f>(V33*$D33*$E33*$G33*$J33*$W$8)</f>
        <v>0</v>
      </c>
      <c r="X33" s="68"/>
      <c r="Y33" s="67">
        <f>(X33*$D33*$E33*$G33*$J33*$Y$8)</f>
        <v>0</v>
      </c>
      <c r="Z33" s="68"/>
      <c r="AA33" s="67">
        <f>(Z33*$D33*$E33*$G33*$J33*$AA$8)</f>
        <v>0</v>
      </c>
      <c r="AB33" s="68"/>
      <c r="AC33" s="67">
        <f>(AB33*$D33*$E33*$G33*$J33*$AC$8)</f>
        <v>0</v>
      </c>
      <c r="AD33" s="68">
        <v>20</v>
      </c>
      <c r="AE33" s="67">
        <f>(AD33*$D33*$E33*$G33*$J33*$AE$8)</f>
        <v>853437.20000000007</v>
      </c>
      <c r="AF33" s="68"/>
      <c r="AG33" s="67">
        <f>(AF33*$D33*$E33*$G33*$J33*$AG$8)</f>
        <v>0</v>
      </c>
      <c r="AH33" s="70"/>
      <c r="AI33" s="67">
        <f>(AH33*$D33*$E33*$G33*$J33*$AI$8)</f>
        <v>0</v>
      </c>
      <c r="AJ33" s="68">
        <v>40</v>
      </c>
      <c r="AK33" s="67">
        <f>(AJ33*$D33*$E33*$G33*$J33*$AK$8)</f>
        <v>1706874.4000000001</v>
      </c>
      <c r="AL33" s="82"/>
      <c r="AM33" s="67">
        <f>(AL33*$D33*$E33*$G33*$K33*$AM$8)</f>
        <v>0</v>
      </c>
      <c r="AN33" s="68">
        <v>3</v>
      </c>
      <c r="AO33" s="73">
        <f>(AN33*$D33*$E33*$G33*$K33*$AO$8)</f>
        <v>153618.696</v>
      </c>
      <c r="AP33" s="68"/>
      <c r="AQ33" s="67">
        <f>(AP33*$D33*$E33*$G33*$J33*$AQ$8)</f>
        <v>0</v>
      </c>
      <c r="AR33" s="68"/>
      <c r="AS33" s="68">
        <f>(AR33*$D33*$E33*$G33*$J33*$AS$8)</f>
        <v>0</v>
      </c>
      <c r="AT33" s="68">
        <v>133</v>
      </c>
      <c r="AU33" s="68">
        <f>(AT33*$D33*$E33*$G33*$J33*$AU$8)</f>
        <v>5933328.169999999</v>
      </c>
      <c r="AV33" s="68"/>
      <c r="AW33" s="67">
        <f>(AV33*$D33*$E33*$G33*$J33*$AW$8)</f>
        <v>0</v>
      </c>
      <c r="AX33" s="68"/>
      <c r="AY33" s="67">
        <f>(AX33*$D33*$E33*$G33*$J33*$AY$8)</f>
        <v>0</v>
      </c>
      <c r="AZ33" s="68"/>
      <c r="BA33" s="67">
        <f>(AZ33*$D33*$E33*$G33*$J33*$BA$8)</f>
        <v>0</v>
      </c>
      <c r="BB33" s="68">
        <v>9</v>
      </c>
      <c r="BC33" s="67">
        <f>(BB33*$D33*$E33*$G33*$J33*$BC$8)</f>
        <v>384046.74</v>
      </c>
      <c r="BD33" s="68">
        <v>1</v>
      </c>
      <c r="BE33" s="67">
        <f>(BD33*$D33*$E33*$G33*$J33*$BE$8)</f>
        <v>42671.86</v>
      </c>
      <c r="BF33" s="68">
        <v>67</v>
      </c>
      <c r="BG33" s="67">
        <f>(BF33*$D33*$E33*$G33*$K33*$BG$8)</f>
        <v>3118925.04</v>
      </c>
      <c r="BH33" s="68">
        <v>38</v>
      </c>
      <c r="BI33" s="67">
        <f>(BH33*$D33*$E33*$G33*$K33*$BI$8)</f>
        <v>1768942.5599999998</v>
      </c>
      <c r="BJ33" s="68">
        <v>0</v>
      </c>
      <c r="BK33" s="67">
        <f>(BJ33*$D33*$E33*$G33*$K33*$BK$8)</f>
        <v>0</v>
      </c>
      <c r="BL33" s="68"/>
      <c r="BM33" s="67">
        <f>(BL33*$D33*$E33*$G33*$K33*$BM$8)</f>
        <v>0</v>
      </c>
      <c r="BN33" s="68">
        <v>52</v>
      </c>
      <c r="BO33" s="67">
        <f>(BN33*$D33*$E33*$G33*$K33*$BO$8)</f>
        <v>2662724.0639999998</v>
      </c>
      <c r="BP33" s="85">
        <v>12</v>
      </c>
      <c r="BQ33" s="67">
        <f>(BP33*$D33*$E33*$G33*$K33*$BQ$8)</f>
        <v>558613.43999999994</v>
      </c>
      <c r="BR33" s="68">
        <v>4</v>
      </c>
      <c r="BS33" s="67">
        <f>(BR33*$D33*$E33*$G33*$K33*$BS$8)</f>
        <v>232755.59999999998</v>
      </c>
      <c r="BT33" s="68">
        <v>1</v>
      </c>
      <c r="BU33" s="67">
        <f>(BT33*$D33*$E33*$G33*$K33*$BU$8)</f>
        <v>41896.007999999994</v>
      </c>
      <c r="BV33" s="68">
        <v>48</v>
      </c>
      <c r="BW33" s="67">
        <f>(BV33*$D33*$E33*$G33*$K33*$BW$8)</f>
        <v>2793067.1999999997</v>
      </c>
      <c r="BX33" s="68">
        <v>8</v>
      </c>
      <c r="BY33" s="67">
        <f>(BX33*$D33*$E33*$G33*$K33*$BY$8)</f>
        <v>372408.95999999996</v>
      </c>
      <c r="BZ33" s="68">
        <v>23</v>
      </c>
      <c r="CA33" s="75">
        <f>(BZ33*$D33*$E33*$G33*$K33*$CA$8)</f>
        <v>1070675.76</v>
      </c>
      <c r="CB33" s="68"/>
      <c r="CC33" s="67">
        <f>(CB33*$D33*$E33*$G33*$J33*$CC$8)</f>
        <v>0</v>
      </c>
      <c r="CD33" s="68"/>
      <c r="CE33" s="67">
        <f>(CD33*$D33*$E33*$G33*$J33*$CE$8)</f>
        <v>0</v>
      </c>
      <c r="CF33" s="68"/>
      <c r="CG33" s="67">
        <f>(CF33*$D33*$E33*$G33*$J33*$CG$8)</f>
        <v>0</v>
      </c>
      <c r="CH33" s="68"/>
      <c r="CI33" s="68">
        <f>(CH33*$D33*$E33*$G33*$J33*$CI$8)</f>
        <v>0</v>
      </c>
      <c r="CJ33" s="68"/>
      <c r="CK33" s="67">
        <f>(CJ33*$D33*$E33*$G33*$K33*$CK$8)</f>
        <v>0</v>
      </c>
      <c r="CL33" s="68">
        <v>8</v>
      </c>
      <c r="CM33" s="67">
        <f>(CL33*$D33*$E33*$G33*$J33*$CM$8)</f>
        <v>217238.55999999997</v>
      </c>
      <c r="CN33" s="68">
        <v>3</v>
      </c>
      <c r="CO33" s="67">
        <f>(CN33*$D33*$E33*$G33*$J33*$CO$8)</f>
        <v>81464.459999999992</v>
      </c>
      <c r="CP33" s="68">
        <v>3</v>
      </c>
      <c r="CQ33" s="67">
        <f>(CP33*$D33*$E33*$G33*$J33*$CQ$8)</f>
        <v>81464.459999999992</v>
      </c>
      <c r="CR33" s="68">
        <v>1</v>
      </c>
      <c r="CS33" s="67">
        <f>(CR33*$D33*$E33*$G33*$J33*$CS$8)</f>
        <v>43835.637999999992</v>
      </c>
      <c r="CT33" s="68">
        <v>13</v>
      </c>
      <c r="CU33" s="67">
        <f>(CT33*$D33*$E33*$G33*$J33*$CU$8)</f>
        <v>569863.29399999988</v>
      </c>
      <c r="CV33" s="68">
        <v>19</v>
      </c>
      <c r="CW33" s="67">
        <f>(CV33*$D33*$E33*$G33*$K33*$CW$8)</f>
        <v>884471.27999999991</v>
      </c>
      <c r="CX33" s="82">
        <v>3</v>
      </c>
      <c r="CY33" s="67">
        <f>(CX33*$D33*$E33*$G33*$K33*$CY$8)</f>
        <v>125688.02399999999</v>
      </c>
      <c r="CZ33" s="68"/>
      <c r="DA33" s="67">
        <f>(CZ33*$D33*$E33*$G33*$J33*$DA$8)</f>
        <v>0</v>
      </c>
      <c r="DB33" s="68"/>
      <c r="DC33" s="73">
        <f>(DB33*$D33*$E33*$G33*$K33*$DC$8)</f>
        <v>0</v>
      </c>
      <c r="DD33" s="68">
        <v>4</v>
      </c>
      <c r="DE33" s="67">
        <f>(DD33*$D33*$E33*$G33*$K33*$DE$8)</f>
        <v>186204.47999999998</v>
      </c>
      <c r="DF33" s="83"/>
      <c r="DG33" s="67">
        <f>(DF33*$D33*$E33*$G33*$K33*$DG$8)</f>
        <v>0</v>
      </c>
      <c r="DH33" s="68">
        <v>8</v>
      </c>
      <c r="DI33" s="67">
        <f>(DH33*$D33*$E33*$G33*$K33*$DI$8)</f>
        <v>420822.12479999993</v>
      </c>
      <c r="DJ33" s="68"/>
      <c r="DK33" s="67">
        <f>(DJ33*$D33*$E33*$G33*$L33*$DK$8)</f>
        <v>0</v>
      </c>
      <c r="DL33" s="68">
        <v>2</v>
      </c>
      <c r="DM33" s="75">
        <f>(DL33*$D33*$E33*$G33*$M33*$DM$8)</f>
        <v>170909.11199999996</v>
      </c>
      <c r="DN33" s="77">
        <f t="shared" si="62"/>
        <v>664</v>
      </c>
      <c r="DO33" s="75">
        <f t="shared" si="62"/>
        <v>30492679.390800003</v>
      </c>
    </row>
    <row r="34" spans="1:119" ht="20.25" customHeight="1" x14ac:dyDescent="0.25">
      <c r="A34" s="78"/>
      <c r="B34" s="79">
        <v>21</v>
      </c>
      <c r="C34" s="60" t="s">
        <v>160</v>
      </c>
      <c r="D34" s="61">
        <v>22900</v>
      </c>
      <c r="E34" s="80">
        <v>0.87</v>
      </c>
      <c r="F34" s="80"/>
      <c r="G34" s="63">
        <v>1</v>
      </c>
      <c r="H34" s="64"/>
      <c r="I34" s="64"/>
      <c r="J34" s="61">
        <v>1.4</v>
      </c>
      <c r="K34" s="61">
        <v>1.68</v>
      </c>
      <c r="L34" s="61">
        <v>2.23</v>
      </c>
      <c r="M34" s="65">
        <v>2.57</v>
      </c>
      <c r="N34" s="68">
        <v>442</v>
      </c>
      <c r="O34" s="67">
        <f t="shared" si="55"/>
        <v>13561187.639999999</v>
      </c>
      <c r="P34" s="68">
        <v>30</v>
      </c>
      <c r="Q34" s="68">
        <f>(P34*$D34*$E34*$G34*$J34*$Q$8)</f>
        <v>920442.60000000009</v>
      </c>
      <c r="R34" s="68">
        <v>7</v>
      </c>
      <c r="S34" s="67">
        <f>(R34*$D34*$E34*$G34*$J34*$S$8)</f>
        <v>214769.94</v>
      </c>
      <c r="T34" s="68"/>
      <c r="U34" s="67">
        <f t="shared" si="63"/>
        <v>0</v>
      </c>
      <c r="V34" s="68"/>
      <c r="W34" s="67">
        <f>(V34*$D34*$E34*$G34*$J34*$W$8)</f>
        <v>0</v>
      </c>
      <c r="X34" s="68"/>
      <c r="Y34" s="67">
        <f>(X34*$D34*$E34*$G34*$J34*$Y$8)</f>
        <v>0</v>
      </c>
      <c r="Z34" s="68"/>
      <c r="AA34" s="67">
        <f>(Z34*$D34*$E34*$G34*$J34*$AA$8)</f>
        <v>0</v>
      </c>
      <c r="AB34" s="68"/>
      <c r="AC34" s="67">
        <f>(AB34*$D34*$E34*$G34*$J34*$AC$8)</f>
        <v>0</v>
      </c>
      <c r="AD34" s="68">
        <v>129</v>
      </c>
      <c r="AE34" s="67">
        <f>(AD34*$D34*$E34*$G34*$J34*$AE$8)</f>
        <v>3957903.18</v>
      </c>
      <c r="AF34" s="68"/>
      <c r="AG34" s="67">
        <f>(AF34*$D34*$E34*$G34*$J34*$AG$8)</f>
        <v>0</v>
      </c>
      <c r="AH34" s="70"/>
      <c r="AI34" s="67">
        <f>(AH34*$D34*$E34*$G34*$J34*$AI$8)</f>
        <v>0</v>
      </c>
      <c r="AJ34" s="68">
        <v>138</v>
      </c>
      <c r="AK34" s="67">
        <f>(AJ34*$D34*$E34*$G34*$J34*$AK$8)</f>
        <v>4234035.96</v>
      </c>
      <c r="AL34" s="82">
        <v>1</v>
      </c>
      <c r="AM34" s="67">
        <f>(AL34*$D34*$E34*$G34*$K34*$AM$8)</f>
        <v>36817.704000000005</v>
      </c>
      <c r="AN34" s="68">
        <v>19</v>
      </c>
      <c r="AO34" s="73">
        <f>(AN34*$D34*$E34*$G34*$K34*$AO$8)</f>
        <v>699536.37600000005</v>
      </c>
      <c r="AP34" s="68"/>
      <c r="AQ34" s="67">
        <f>(AP34*$D34*$E34*$G34*$J34*$AQ$8)</f>
        <v>0</v>
      </c>
      <c r="AR34" s="68">
        <v>5</v>
      </c>
      <c r="AS34" s="68">
        <f>(AR34*$D34*$E34*$G34*$J34*$AS$8)</f>
        <v>125514.90000000001</v>
      </c>
      <c r="AT34" s="68">
        <v>412</v>
      </c>
      <c r="AU34" s="68">
        <f>(AT34*$D34*$E34*$G34*$J34*$AU$8)</f>
        <v>13215324.359999998</v>
      </c>
      <c r="AV34" s="68"/>
      <c r="AW34" s="67">
        <f>(AV34*$D34*$E34*$G34*$J34*$AW$8)</f>
        <v>0</v>
      </c>
      <c r="AX34" s="68"/>
      <c r="AY34" s="67">
        <f>(AX34*$D34*$E34*$G34*$J34*$AY$8)</f>
        <v>0</v>
      </c>
      <c r="AZ34" s="68"/>
      <c r="BA34" s="67">
        <f>(AZ34*$D34*$E34*$G34*$J34*$BA$8)</f>
        <v>0</v>
      </c>
      <c r="BB34" s="68">
        <v>64</v>
      </c>
      <c r="BC34" s="67">
        <f>(BB34*$D34*$E34*$G34*$J34*$BC$8)</f>
        <v>1963610.88</v>
      </c>
      <c r="BD34" s="68">
        <v>48</v>
      </c>
      <c r="BE34" s="67">
        <f>(BD34*$D34*$E34*$G34*$J34*$BE$8)</f>
        <v>1472708.16</v>
      </c>
      <c r="BF34" s="68">
        <v>297</v>
      </c>
      <c r="BG34" s="67">
        <f>(BF34*$D34*$E34*$G34*$K34*$BG$8)</f>
        <v>9940780.0800000001</v>
      </c>
      <c r="BH34" s="68">
        <v>385</v>
      </c>
      <c r="BI34" s="67">
        <f>(BH34*$D34*$E34*$G34*$K34*$BI$8)</f>
        <v>12886196.4</v>
      </c>
      <c r="BJ34" s="68"/>
      <c r="BK34" s="67">
        <f>(BJ34*$D34*$E34*$G34*$K34*$BK$8)</f>
        <v>0</v>
      </c>
      <c r="BL34" s="68"/>
      <c r="BM34" s="67">
        <f>(BL34*$D34*$E34*$G34*$K34*$BM$8)</f>
        <v>0</v>
      </c>
      <c r="BN34" s="68">
        <v>72</v>
      </c>
      <c r="BO34" s="67">
        <f>(BN34*$D34*$E34*$G34*$K34*$BO$8)</f>
        <v>2650874.6880000001</v>
      </c>
      <c r="BP34" s="85">
        <v>60</v>
      </c>
      <c r="BQ34" s="67">
        <f>(BP34*$D34*$E34*$G34*$K34*$BQ$8)</f>
        <v>2008238.4</v>
      </c>
      <c r="BR34" s="68">
        <v>80</v>
      </c>
      <c r="BS34" s="67">
        <f>(BR34*$D34*$E34*$G34*$K34*$BS$8)</f>
        <v>3347063.9999999995</v>
      </c>
      <c r="BT34" s="68">
        <v>88</v>
      </c>
      <c r="BU34" s="67">
        <f>(BT34*$D34*$E34*$G34*$K34*$BU$8)</f>
        <v>2650874.6880000001</v>
      </c>
      <c r="BV34" s="68">
        <v>67</v>
      </c>
      <c r="BW34" s="67">
        <f>(BV34*$D34*$E34*$G34*$K34*$BW$8)</f>
        <v>2803166.0999999996</v>
      </c>
      <c r="BX34" s="68">
        <v>97</v>
      </c>
      <c r="BY34" s="67">
        <f>(BX34*$D34*$E34*$G34*$K34*$BY$8)</f>
        <v>3246652.08</v>
      </c>
      <c r="BZ34" s="74">
        <v>20</v>
      </c>
      <c r="CA34" s="75">
        <f>(BZ34*$D34*$E34*$G34*$K34*$CA$8)</f>
        <v>669412.79999999993</v>
      </c>
      <c r="CB34" s="68"/>
      <c r="CC34" s="67">
        <f>(CB34*$D34*$E34*$G34*$J34*$CC$8)</f>
        <v>0</v>
      </c>
      <c r="CD34" s="68"/>
      <c r="CE34" s="67">
        <f>(CD34*$D34*$E34*$G34*$J34*$CE$8)</f>
        <v>0</v>
      </c>
      <c r="CF34" s="68"/>
      <c r="CG34" s="67">
        <f>(CF34*$D34*$E34*$G34*$J34*$CG$8)</f>
        <v>0</v>
      </c>
      <c r="CH34" s="68"/>
      <c r="CI34" s="68">
        <f>(CH34*$D34*$E34*$G34*$J34*$CI$8)</f>
        <v>0</v>
      </c>
      <c r="CJ34" s="68"/>
      <c r="CK34" s="67">
        <f>(CJ34*$D34*$E34*$G34*$K34*$CK$8)</f>
        <v>0</v>
      </c>
      <c r="CL34" s="68">
        <v>9</v>
      </c>
      <c r="CM34" s="67">
        <f>(CL34*$D34*$E34*$G34*$J34*$CM$8)</f>
        <v>175720.86</v>
      </c>
      <c r="CN34" s="68">
        <v>8</v>
      </c>
      <c r="CO34" s="67">
        <f>(CN34*$D34*$E34*$G34*$J34*$CO$8)</f>
        <v>156196.31999999998</v>
      </c>
      <c r="CP34" s="68">
        <v>30</v>
      </c>
      <c r="CQ34" s="67">
        <f>(CP34*$D34*$E34*$G34*$J34*$CQ$8)</f>
        <v>585736.19999999995</v>
      </c>
      <c r="CR34" s="68">
        <v>60</v>
      </c>
      <c r="CS34" s="67">
        <f>(CR34*$D34*$E34*$G34*$J34*$CS$8)</f>
        <v>1891091.16</v>
      </c>
      <c r="CT34" s="68">
        <v>56</v>
      </c>
      <c r="CU34" s="67">
        <f>(CT34*$D34*$E34*$G34*$J34*$CU$8)</f>
        <v>1765018.4159999997</v>
      </c>
      <c r="CV34" s="68">
        <v>44</v>
      </c>
      <c r="CW34" s="67">
        <f>(CV34*$D34*$E34*$G34*$K34*$CW$8)</f>
        <v>1472708.16</v>
      </c>
      <c r="CX34" s="82">
        <v>72</v>
      </c>
      <c r="CY34" s="67">
        <f>(CX34*$D34*$E34*$G34*$K34*$CY$8)</f>
        <v>2168897.4720000001</v>
      </c>
      <c r="CZ34" s="68"/>
      <c r="DA34" s="67">
        <f>(CZ34*$D34*$E34*$G34*$J34*$DA$8)</f>
        <v>0</v>
      </c>
      <c r="DB34" s="68">
        <v>5</v>
      </c>
      <c r="DC34" s="73">
        <f>(DB34*$D34*$E34*$G34*$K34*$DC$8)</f>
        <v>150617.87999999998</v>
      </c>
      <c r="DD34" s="68">
        <v>15</v>
      </c>
      <c r="DE34" s="67">
        <f>(DD34*$D34*$E34*$G34*$K34*$DE$8)</f>
        <v>502059.6</v>
      </c>
      <c r="DF34" s="83">
        <v>25</v>
      </c>
      <c r="DG34" s="67">
        <f>(DF34*$D34*$E34*$G34*$K34*$DG$8)</f>
        <v>1004119.2</v>
      </c>
      <c r="DH34" s="68">
        <v>53</v>
      </c>
      <c r="DI34" s="67">
        <f>(DH34*$D34*$E34*$G34*$K34*$DI$8)</f>
        <v>2004556.6295999996</v>
      </c>
      <c r="DJ34" s="68">
        <v>24</v>
      </c>
      <c r="DK34" s="67">
        <f>(DJ34*$D34*$E34*$G34*$L34*$DK$8)</f>
        <v>1279534.7519999999</v>
      </c>
      <c r="DL34" s="68">
        <v>14</v>
      </c>
      <c r="DM34" s="75">
        <f>(DL34*$D34*$E34*$G34*$M34*$DM$8)</f>
        <v>860195.44799999986</v>
      </c>
      <c r="DN34" s="77">
        <f t="shared" si="62"/>
        <v>2876</v>
      </c>
      <c r="DO34" s="75">
        <f t="shared" si="62"/>
        <v>94621563.033599958</v>
      </c>
    </row>
    <row r="35" spans="1:119" ht="31.5" customHeight="1" x14ac:dyDescent="0.25">
      <c r="A35" s="78"/>
      <c r="B35" s="79">
        <v>22</v>
      </c>
      <c r="C35" s="60" t="s">
        <v>161</v>
      </c>
      <c r="D35" s="61">
        <v>22900</v>
      </c>
      <c r="E35" s="87">
        <v>4.1900000000000004</v>
      </c>
      <c r="F35" s="87"/>
      <c r="G35" s="63">
        <v>1</v>
      </c>
      <c r="H35" s="64"/>
      <c r="I35" s="64"/>
      <c r="J35" s="61">
        <v>1.4</v>
      </c>
      <c r="K35" s="61">
        <v>1.68</v>
      </c>
      <c r="L35" s="61">
        <v>2.23</v>
      </c>
      <c r="M35" s="65">
        <v>2.57</v>
      </c>
      <c r="N35" s="68">
        <v>58</v>
      </c>
      <c r="O35" s="67">
        <f>(N35*$D35*$E35*$G35*$J35*$O$8)</f>
        <v>8570343.3200000022</v>
      </c>
      <c r="P35" s="68">
        <v>10</v>
      </c>
      <c r="Q35" s="68">
        <f>(P35*$D35*$E35*$G35*$J35*$Q$8)</f>
        <v>1477645.4000000001</v>
      </c>
      <c r="R35" s="68">
        <v>1</v>
      </c>
      <c r="S35" s="67">
        <f>(R35*$D35*$E35*$G35*$J35*$S$8)</f>
        <v>147764.54000000004</v>
      </c>
      <c r="T35" s="68"/>
      <c r="U35" s="67">
        <f t="shared" si="63"/>
        <v>0</v>
      </c>
      <c r="V35" s="68"/>
      <c r="W35" s="67">
        <f>(V35*$D35*$E35*$G35*$J35*$W$8)</f>
        <v>0</v>
      </c>
      <c r="X35" s="68"/>
      <c r="Y35" s="67">
        <f>(X35*$D35*$E35*$G35*$J35*$Y$8)</f>
        <v>0</v>
      </c>
      <c r="Z35" s="68"/>
      <c r="AA35" s="67">
        <f>(Z35*$D35*$E35*$G35*$J35*$AA$8)</f>
        <v>0</v>
      </c>
      <c r="AB35" s="68"/>
      <c r="AC35" s="67">
        <f>(AB35*$D35*$E35*$G35*$J35*$AC$8)</f>
        <v>0</v>
      </c>
      <c r="AD35" s="68"/>
      <c r="AE35" s="67">
        <f>(AD35*$D35*$E35*$G35*$J35*$AE$8)</f>
        <v>0</v>
      </c>
      <c r="AF35" s="68"/>
      <c r="AG35" s="67">
        <f>(AF35*$D35*$E35*$G35*$J35*$AG$8)</f>
        <v>0</v>
      </c>
      <c r="AH35" s="70"/>
      <c r="AI35" s="67">
        <f>(AH35*$D35*$E35*$G35*$J35*$AI$8)</f>
        <v>0</v>
      </c>
      <c r="AJ35" s="68">
        <v>20</v>
      </c>
      <c r="AK35" s="67">
        <f>(AJ35*$D35*$E35*$G35*$J35*$AK$8)</f>
        <v>2955290.8000000003</v>
      </c>
      <c r="AL35" s="82"/>
      <c r="AM35" s="67">
        <f>(AL35*$D35*$E35*$G35*$K35*$AM$8)</f>
        <v>0</v>
      </c>
      <c r="AN35" s="68"/>
      <c r="AO35" s="73">
        <f>(AN35*$D35*$E35*$G35*$K35*$AO$8)</f>
        <v>0</v>
      </c>
      <c r="AP35" s="68"/>
      <c r="AQ35" s="67">
        <f>(AP35*$D35*$E35*$G35*$J35*$AQ$8)</f>
        <v>0</v>
      </c>
      <c r="AR35" s="68"/>
      <c r="AS35" s="68">
        <f>(AR35*$D35*$E35*$G35*$J35*$AS$8)</f>
        <v>0</v>
      </c>
      <c r="AT35" s="68">
        <f>50-50</f>
        <v>0</v>
      </c>
      <c r="AU35" s="68">
        <f>(AT35*$D35*$E35*$G35*$J35*$AU$8)</f>
        <v>0</v>
      </c>
      <c r="AV35" s="68"/>
      <c r="AW35" s="67">
        <f>(AV35*$D35*$E35*$G35*$J35*$AW$8)</f>
        <v>0</v>
      </c>
      <c r="AX35" s="68"/>
      <c r="AY35" s="67">
        <f>(AX35*$D35*$E35*$G35*$J35*$AY$8)</f>
        <v>0</v>
      </c>
      <c r="AZ35" s="68"/>
      <c r="BA35" s="67">
        <f>(AZ35*$D35*$E35*$G35*$J35*$BA$8)</f>
        <v>0</v>
      </c>
      <c r="BB35" s="68"/>
      <c r="BC35" s="67">
        <f>(BB35*$D35*$E35*$G35*$J35*$BC$8)</f>
        <v>0</v>
      </c>
      <c r="BD35" s="68"/>
      <c r="BE35" s="67">
        <f>(BD35*$D35*$E35*$G35*$J35*$BE$8)</f>
        <v>0</v>
      </c>
      <c r="BF35" s="68">
        <v>4</v>
      </c>
      <c r="BG35" s="67">
        <f>(BF35*$D35*$E35*$G35*$K35*$BG$8)</f>
        <v>644790.72000000009</v>
      </c>
      <c r="BH35" s="68"/>
      <c r="BI35" s="67">
        <f>(BH35*$D35*$E35*$G35*$K35*$BI$8)</f>
        <v>0</v>
      </c>
      <c r="BJ35" s="68"/>
      <c r="BK35" s="67">
        <f>(BJ35*$D35*$E35*$G35*$K35*$BK$8)</f>
        <v>0</v>
      </c>
      <c r="BL35" s="68"/>
      <c r="BM35" s="67">
        <f>(BL35*$D35*$E35*$G35*$K35*$BM$8)</f>
        <v>0</v>
      </c>
      <c r="BN35" s="68">
        <f>7-4</f>
        <v>3</v>
      </c>
      <c r="BO35" s="67">
        <f>(BN35*$D35*$E35*$G35*$K35*$BO$8)</f>
        <v>531952.34400000004</v>
      </c>
      <c r="BP35" s="85"/>
      <c r="BQ35" s="67">
        <f>(BP35*$D35*$E35*$G35*$K35*$BQ$8)</f>
        <v>0</v>
      </c>
      <c r="BR35" s="68"/>
      <c r="BS35" s="67">
        <f>(BR35*$D35*$E35*$G35*$K35*$BS$8)</f>
        <v>0</v>
      </c>
      <c r="BT35" s="68"/>
      <c r="BU35" s="67">
        <f>(BT35*$D35*$E35*$G35*$K35*$BU$8)</f>
        <v>0</v>
      </c>
      <c r="BV35" s="68"/>
      <c r="BW35" s="67">
        <f>(BV35*$D35*$E35*$G35*$K35*$BW$8)</f>
        <v>0</v>
      </c>
      <c r="BX35" s="68">
        <v>10</v>
      </c>
      <c r="BY35" s="67">
        <f>(BX35*$D35*$E35*$G35*$K35*$BY$8)</f>
        <v>1611976.8</v>
      </c>
      <c r="BZ35" s="74">
        <v>15</v>
      </c>
      <c r="CA35" s="75">
        <f>(BZ35*$D35*$E35*$G35*$K35*$CA$8)</f>
        <v>2417965.2000000002</v>
      </c>
      <c r="CB35" s="68"/>
      <c r="CC35" s="67">
        <f>(CB35*$D35*$E35*$G35*$J35*$CC$8)</f>
        <v>0</v>
      </c>
      <c r="CD35" s="68"/>
      <c r="CE35" s="67">
        <f>(CD35*$D35*$E35*$G35*$J35*$CE$8)</f>
        <v>0</v>
      </c>
      <c r="CF35" s="68"/>
      <c r="CG35" s="67">
        <f>(CF35*$D35*$E35*$G35*$J35*$CG$8)</f>
        <v>0</v>
      </c>
      <c r="CH35" s="68"/>
      <c r="CI35" s="68">
        <f>(CH35*$D35*$E35*$G35*$J35*$CI$8)</f>
        <v>0</v>
      </c>
      <c r="CJ35" s="68"/>
      <c r="CK35" s="67">
        <f>(CJ35*$D35*$E35*$G35*$K35*$CK$8)</f>
        <v>0</v>
      </c>
      <c r="CL35" s="68"/>
      <c r="CM35" s="67">
        <f>(CL35*$D35*$E35*$G35*$J35*$CM$8)</f>
        <v>0</v>
      </c>
      <c r="CN35" s="68"/>
      <c r="CO35" s="67">
        <f>(CN35*$D35*$E35*$G35*$J35*$CO$8)</f>
        <v>0</v>
      </c>
      <c r="CP35" s="68"/>
      <c r="CQ35" s="67">
        <f>(CP35*$D35*$E35*$G35*$J35*$CQ$8)</f>
        <v>0</v>
      </c>
      <c r="CR35" s="68"/>
      <c r="CS35" s="67">
        <f>(CR35*$D35*$E35*$G35*$J35*$CS$8)</f>
        <v>0</v>
      </c>
      <c r="CT35" s="68"/>
      <c r="CU35" s="67">
        <f>(CT35*$D35*$E35*$G35*$J35*$CU$8)</f>
        <v>0</v>
      </c>
      <c r="CV35" s="68"/>
      <c r="CW35" s="67">
        <f>(CV35*$D35*$E35*$G35*$K35*$CW$8)</f>
        <v>0</v>
      </c>
      <c r="CX35" s="82"/>
      <c r="CY35" s="67">
        <f>(CX35*$D35*$E35*$G35*$K35*$CY$8)</f>
        <v>0</v>
      </c>
      <c r="CZ35" s="68"/>
      <c r="DA35" s="67">
        <f>(CZ35*$D35*$E35*$G35*$J35*$DA$8)</f>
        <v>0</v>
      </c>
      <c r="DB35" s="68"/>
      <c r="DC35" s="73">
        <f>(DB35*$D35*$E35*$G35*$K35*$DC$8)</f>
        <v>0</v>
      </c>
      <c r="DD35" s="68"/>
      <c r="DE35" s="67">
        <f>(DD35*$D35*$E35*$G35*$K35*$DE$8)</f>
        <v>0</v>
      </c>
      <c r="DF35" s="83"/>
      <c r="DG35" s="67">
        <f>(DF35*$D35*$E35*$G35*$K35*$DG$8)</f>
        <v>0</v>
      </c>
      <c r="DH35" s="68"/>
      <c r="DI35" s="67">
        <f>(DH35*$D35*$E35*$G35*$K35*$DI$8)</f>
        <v>0</v>
      </c>
      <c r="DJ35" s="68"/>
      <c r="DK35" s="67">
        <f>(DJ35*$D35*$E35*$G35*$L35*$DK$8)</f>
        <v>0</v>
      </c>
      <c r="DL35" s="68"/>
      <c r="DM35" s="75">
        <f>(DL35*$D35*$E35*$G35*$M35*$DM$8)</f>
        <v>0</v>
      </c>
      <c r="DN35" s="77">
        <f t="shared" si="62"/>
        <v>121</v>
      </c>
      <c r="DO35" s="75">
        <f t="shared" si="62"/>
        <v>18357729.124000005</v>
      </c>
    </row>
    <row r="36" spans="1:119" ht="15.75" customHeight="1" x14ac:dyDescent="0.25">
      <c r="A36" s="78">
        <v>5</v>
      </c>
      <c r="B36" s="154"/>
      <c r="C36" s="153" t="s">
        <v>162</v>
      </c>
      <c r="D36" s="61">
        <v>22900</v>
      </c>
      <c r="E36" s="155">
        <v>1.8</v>
      </c>
      <c r="F36" s="155"/>
      <c r="G36" s="63">
        <v>1</v>
      </c>
      <c r="H36" s="64"/>
      <c r="I36" s="64"/>
      <c r="J36" s="61">
        <v>1.4</v>
      </c>
      <c r="K36" s="61">
        <v>1.68</v>
      </c>
      <c r="L36" s="61">
        <v>2.23</v>
      </c>
      <c r="M36" s="65">
        <v>2.57</v>
      </c>
      <c r="N36" s="88">
        <f>SUM(N37:N41)</f>
        <v>61</v>
      </c>
      <c r="O36" s="88">
        <f t="shared" ref="O36:BZ36" si="64">SUM(O37:O41)</f>
        <v>7312052.4399999995</v>
      </c>
      <c r="P36" s="88">
        <f t="shared" si="64"/>
        <v>0</v>
      </c>
      <c r="Q36" s="88">
        <f t="shared" si="64"/>
        <v>0</v>
      </c>
      <c r="R36" s="88">
        <f t="shared" si="64"/>
        <v>83</v>
      </c>
      <c r="S36" s="88">
        <f t="shared" si="64"/>
        <v>12254229.680000002</v>
      </c>
      <c r="T36" s="88">
        <f t="shared" si="64"/>
        <v>0</v>
      </c>
      <c r="U36" s="88">
        <f t="shared" si="64"/>
        <v>0</v>
      </c>
      <c r="V36" s="88">
        <f t="shared" si="64"/>
        <v>0</v>
      </c>
      <c r="W36" s="88">
        <f t="shared" si="64"/>
        <v>0</v>
      </c>
      <c r="X36" s="88">
        <f t="shared" si="64"/>
        <v>0</v>
      </c>
      <c r="Y36" s="88">
        <f t="shared" si="64"/>
        <v>0</v>
      </c>
      <c r="Z36" s="88">
        <f t="shared" si="64"/>
        <v>0</v>
      </c>
      <c r="AA36" s="88">
        <f t="shared" si="64"/>
        <v>0</v>
      </c>
      <c r="AB36" s="88">
        <f t="shared" si="64"/>
        <v>0</v>
      </c>
      <c r="AC36" s="88">
        <f t="shared" si="64"/>
        <v>0</v>
      </c>
      <c r="AD36" s="88">
        <f t="shared" si="64"/>
        <v>119</v>
      </c>
      <c r="AE36" s="88">
        <f t="shared" si="64"/>
        <v>4502410.2200000007</v>
      </c>
      <c r="AF36" s="88">
        <f t="shared" si="64"/>
        <v>0</v>
      </c>
      <c r="AG36" s="88">
        <f t="shared" si="64"/>
        <v>0</v>
      </c>
      <c r="AH36" s="88">
        <f t="shared" si="64"/>
        <v>0</v>
      </c>
      <c r="AI36" s="88">
        <f t="shared" si="64"/>
        <v>0</v>
      </c>
      <c r="AJ36" s="88">
        <f t="shared" si="64"/>
        <v>91</v>
      </c>
      <c r="AK36" s="88">
        <f t="shared" si="64"/>
        <v>3386946.64</v>
      </c>
      <c r="AL36" s="88">
        <f t="shared" si="64"/>
        <v>0</v>
      </c>
      <c r="AM36" s="88">
        <f t="shared" si="64"/>
        <v>0</v>
      </c>
      <c r="AN36" s="88">
        <f t="shared" si="64"/>
        <v>11</v>
      </c>
      <c r="AO36" s="88">
        <f t="shared" si="64"/>
        <v>437580.52799999999</v>
      </c>
      <c r="AP36" s="88">
        <v>0</v>
      </c>
      <c r="AQ36" s="88">
        <f t="shared" si="64"/>
        <v>0</v>
      </c>
      <c r="AR36" s="88">
        <f t="shared" si="64"/>
        <v>0</v>
      </c>
      <c r="AS36" s="88">
        <f t="shared" si="64"/>
        <v>0</v>
      </c>
      <c r="AT36" s="88">
        <f t="shared" si="64"/>
        <v>163</v>
      </c>
      <c r="AU36" s="88">
        <f t="shared" si="64"/>
        <v>6306073.7599999998</v>
      </c>
      <c r="AV36" s="88">
        <f t="shared" si="64"/>
        <v>0</v>
      </c>
      <c r="AW36" s="88">
        <f t="shared" si="64"/>
        <v>0</v>
      </c>
      <c r="AX36" s="88">
        <f t="shared" si="64"/>
        <v>0</v>
      </c>
      <c r="AY36" s="88">
        <f t="shared" si="64"/>
        <v>0</v>
      </c>
      <c r="AZ36" s="88">
        <f t="shared" si="64"/>
        <v>0</v>
      </c>
      <c r="BA36" s="88">
        <f t="shared" si="64"/>
        <v>0</v>
      </c>
      <c r="BB36" s="88">
        <f t="shared" si="64"/>
        <v>11</v>
      </c>
      <c r="BC36" s="88">
        <f t="shared" si="64"/>
        <v>364650.44</v>
      </c>
      <c r="BD36" s="88">
        <f t="shared" si="64"/>
        <v>12</v>
      </c>
      <c r="BE36" s="88">
        <f t="shared" si="64"/>
        <v>397800.48</v>
      </c>
      <c r="BF36" s="88">
        <f t="shared" si="64"/>
        <v>52</v>
      </c>
      <c r="BG36" s="88">
        <f t="shared" si="64"/>
        <v>2976193.92</v>
      </c>
      <c r="BH36" s="88">
        <f t="shared" si="64"/>
        <v>119</v>
      </c>
      <c r="BI36" s="88">
        <f t="shared" si="64"/>
        <v>5416472.8799999999</v>
      </c>
      <c r="BJ36" s="88">
        <f t="shared" si="64"/>
        <v>68</v>
      </c>
      <c r="BK36" s="88">
        <f t="shared" si="64"/>
        <v>5017575.9479999999</v>
      </c>
      <c r="BL36" s="88">
        <f t="shared" si="64"/>
        <v>0</v>
      </c>
      <c r="BM36" s="88">
        <f t="shared" si="64"/>
        <v>0</v>
      </c>
      <c r="BN36" s="88">
        <f t="shared" si="64"/>
        <v>53</v>
      </c>
      <c r="BO36" s="88">
        <f t="shared" si="64"/>
        <v>2880667.9440000001</v>
      </c>
      <c r="BP36" s="88">
        <f t="shared" si="64"/>
        <v>8</v>
      </c>
      <c r="BQ36" s="88">
        <f t="shared" si="64"/>
        <v>457816.79999999993</v>
      </c>
      <c r="BR36" s="88">
        <f t="shared" si="64"/>
        <v>12</v>
      </c>
      <c r="BS36" s="88">
        <f t="shared" si="64"/>
        <v>963723.6</v>
      </c>
      <c r="BT36" s="88">
        <f t="shared" si="64"/>
        <v>4</v>
      </c>
      <c r="BU36" s="88">
        <f t="shared" si="64"/>
        <v>253453.53599999999</v>
      </c>
      <c r="BV36" s="88">
        <f t="shared" si="64"/>
        <v>24</v>
      </c>
      <c r="BW36" s="88">
        <f t="shared" si="64"/>
        <v>2283313.2000000002</v>
      </c>
      <c r="BX36" s="88">
        <f t="shared" si="64"/>
        <v>36</v>
      </c>
      <c r="BY36" s="88">
        <f t="shared" si="64"/>
        <v>1986694.08</v>
      </c>
      <c r="BZ36" s="88">
        <f t="shared" si="64"/>
        <v>18</v>
      </c>
      <c r="CA36" s="88">
        <f t="shared" ref="CA36:DO36" si="65">SUM(CA37:CA41)</f>
        <v>787906.55999999994</v>
      </c>
      <c r="CB36" s="88">
        <f t="shared" si="65"/>
        <v>0</v>
      </c>
      <c r="CC36" s="88">
        <f t="shared" si="65"/>
        <v>0</v>
      </c>
      <c r="CD36" s="88">
        <f t="shared" si="65"/>
        <v>5</v>
      </c>
      <c r="CE36" s="88">
        <f t="shared" si="65"/>
        <v>428212.5959999999</v>
      </c>
      <c r="CF36" s="88">
        <f t="shared" si="65"/>
        <v>0</v>
      </c>
      <c r="CG36" s="88">
        <f t="shared" si="65"/>
        <v>0</v>
      </c>
      <c r="CH36" s="88">
        <f t="shared" si="65"/>
        <v>0</v>
      </c>
      <c r="CI36" s="88">
        <f t="shared" si="65"/>
        <v>0</v>
      </c>
      <c r="CJ36" s="88">
        <f t="shared" si="65"/>
        <v>0</v>
      </c>
      <c r="CK36" s="88">
        <f t="shared" si="65"/>
        <v>0</v>
      </c>
      <c r="CL36" s="88">
        <f t="shared" si="65"/>
        <v>5</v>
      </c>
      <c r="CM36" s="88">
        <f t="shared" si="65"/>
        <v>105477.4</v>
      </c>
      <c r="CN36" s="88">
        <f t="shared" si="65"/>
        <v>0</v>
      </c>
      <c r="CO36" s="88">
        <f t="shared" si="65"/>
        <v>0</v>
      </c>
      <c r="CP36" s="88">
        <f t="shared" si="65"/>
        <v>3</v>
      </c>
      <c r="CQ36" s="88">
        <f t="shared" si="65"/>
        <v>63286.439999999981</v>
      </c>
      <c r="CR36" s="88">
        <f t="shared" si="65"/>
        <v>4</v>
      </c>
      <c r="CS36" s="88">
        <f t="shared" si="65"/>
        <v>136216.52799999999</v>
      </c>
      <c r="CT36" s="88">
        <f t="shared" si="65"/>
        <v>32</v>
      </c>
      <c r="CU36" s="88">
        <f t="shared" si="65"/>
        <v>2081649.3879999998</v>
      </c>
      <c r="CV36" s="88">
        <f t="shared" si="65"/>
        <v>15</v>
      </c>
      <c r="CW36" s="88">
        <f t="shared" si="65"/>
        <v>542455.19999999995</v>
      </c>
      <c r="CX36" s="88">
        <f t="shared" si="65"/>
        <v>16</v>
      </c>
      <c r="CY36" s="88">
        <f t="shared" si="65"/>
        <v>767285.56799999997</v>
      </c>
      <c r="CZ36" s="88">
        <f t="shared" si="65"/>
        <v>0</v>
      </c>
      <c r="DA36" s="88">
        <f t="shared" si="65"/>
        <v>0</v>
      </c>
      <c r="DB36" s="88">
        <f t="shared" si="65"/>
        <v>0</v>
      </c>
      <c r="DC36" s="91">
        <f t="shared" si="65"/>
        <v>0</v>
      </c>
      <c r="DD36" s="88">
        <f t="shared" si="65"/>
        <v>5</v>
      </c>
      <c r="DE36" s="88">
        <f t="shared" si="65"/>
        <v>180818.4</v>
      </c>
      <c r="DF36" s="92">
        <f t="shared" si="65"/>
        <v>0</v>
      </c>
      <c r="DG36" s="88">
        <f t="shared" si="65"/>
        <v>0</v>
      </c>
      <c r="DH36" s="88">
        <f t="shared" si="65"/>
        <v>29</v>
      </c>
      <c r="DI36" s="88">
        <f t="shared" si="65"/>
        <v>1185083.7935999997</v>
      </c>
      <c r="DJ36" s="88">
        <v>0</v>
      </c>
      <c r="DK36" s="88">
        <f t="shared" si="65"/>
        <v>0</v>
      </c>
      <c r="DL36" s="88">
        <f t="shared" si="65"/>
        <v>12</v>
      </c>
      <c r="DM36" s="88">
        <f t="shared" si="65"/>
        <v>796634.20799999975</v>
      </c>
      <c r="DN36" s="88">
        <f t="shared" si="65"/>
        <v>1071</v>
      </c>
      <c r="DO36" s="88">
        <f t="shared" si="65"/>
        <v>64272682.177600004</v>
      </c>
    </row>
    <row r="37" spans="1:119" ht="15.75" customHeight="1" x14ac:dyDescent="0.25">
      <c r="A37" s="78"/>
      <c r="B37" s="79">
        <v>23</v>
      </c>
      <c r="C37" s="60" t="s">
        <v>163</v>
      </c>
      <c r="D37" s="61">
        <v>22900</v>
      </c>
      <c r="E37" s="80">
        <v>0.94</v>
      </c>
      <c r="F37" s="80"/>
      <c r="G37" s="63">
        <v>1</v>
      </c>
      <c r="H37" s="64"/>
      <c r="I37" s="64"/>
      <c r="J37" s="61">
        <v>1.4</v>
      </c>
      <c r="K37" s="61">
        <v>1.68</v>
      </c>
      <c r="L37" s="61">
        <v>2.23</v>
      </c>
      <c r="M37" s="65">
        <v>2.57</v>
      </c>
      <c r="N37" s="68">
        <v>10</v>
      </c>
      <c r="O37" s="67">
        <f t="shared" si="55"/>
        <v>331500.40000000002</v>
      </c>
      <c r="P37" s="68"/>
      <c r="Q37" s="68">
        <f>(P37*$D37*$E37*$G37*$J37*$Q$8)</f>
        <v>0</v>
      </c>
      <c r="R37" s="68">
        <v>10</v>
      </c>
      <c r="S37" s="67">
        <f>(R37*$D37*$E37*$G37*$J37*$S$8)</f>
        <v>331500.40000000002</v>
      </c>
      <c r="T37" s="68"/>
      <c r="U37" s="67">
        <f t="shared" ref="U37:U41" si="66">(T37/12*7*$D37*$E37*$G37*$J37*$U$8)+(T37/12*5*$D37*$E37*$G37*$J37*$U$9)</f>
        <v>0</v>
      </c>
      <c r="V37" s="68">
        <v>0</v>
      </c>
      <c r="W37" s="67">
        <f>(V37*$D37*$E37*$G37*$J37*$W$8)</f>
        <v>0</v>
      </c>
      <c r="X37" s="68">
        <v>0</v>
      </c>
      <c r="Y37" s="67">
        <f>(X37*$D37*$E37*$G37*$J37*$Y$8)</f>
        <v>0</v>
      </c>
      <c r="Z37" s="68"/>
      <c r="AA37" s="67">
        <f>(Z37*$D37*$E37*$G37*$J37*$AA$8)</f>
        <v>0</v>
      </c>
      <c r="AB37" s="68">
        <v>0</v>
      </c>
      <c r="AC37" s="67">
        <f>(AB37*$D37*$E37*$G37*$J37*$AC$8)</f>
        <v>0</v>
      </c>
      <c r="AD37" s="68">
        <v>110</v>
      </c>
      <c r="AE37" s="67">
        <f>(AD37*$D37*$E37*$G37*$J37*$AE$8)</f>
        <v>3646504.4000000004</v>
      </c>
      <c r="AF37" s="68">
        <v>0</v>
      </c>
      <c r="AG37" s="67">
        <f>(AF37*$D37*$E37*$G37*$J37*$AG$8)</f>
        <v>0</v>
      </c>
      <c r="AH37" s="70"/>
      <c r="AI37" s="67">
        <f>(AH37*$D37*$E37*$G37*$J37*$AI$8)</f>
        <v>0</v>
      </c>
      <c r="AJ37" s="68">
        <v>21</v>
      </c>
      <c r="AK37" s="67">
        <f>(AJ37*$D37*$E37*$G37*$J37*$AK$8)</f>
        <v>696150.84</v>
      </c>
      <c r="AL37" s="82">
        <v>0</v>
      </c>
      <c r="AM37" s="67">
        <f>(AL37*$D37*$E37*$G37*$K37*$AM$8)</f>
        <v>0</v>
      </c>
      <c r="AN37" s="68">
        <v>11</v>
      </c>
      <c r="AO37" s="73">
        <f>(AN37*$D37*$E37*$G37*$K37*$AO$8)</f>
        <v>437580.52799999999</v>
      </c>
      <c r="AP37" s="68"/>
      <c r="AQ37" s="67">
        <f>(AP37*$D37*$E37*$G37*$J37*$AQ$8)</f>
        <v>0</v>
      </c>
      <c r="AR37" s="68">
        <v>0</v>
      </c>
      <c r="AS37" s="68">
        <f>(AR37*$D37*$E37*$G37*$J37*$AS$8)</f>
        <v>0</v>
      </c>
      <c r="AT37" s="68">
        <f>132+25</f>
        <v>157</v>
      </c>
      <c r="AU37" s="68">
        <f>(AT37*$D37*$E37*$G37*$J37*$AU$8)</f>
        <v>5441127.0199999996</v>
      </c>
      <c r="AV37" s="68">
        <v>0</v>
      </c>
      <c r="AW37" s="67">
        <f>(AV37*$D37*$E37*$G37*$J37*$AW$8)</f>
        <v>0</v>
      </c>
      <c r="AX37" s="68">
        <v>0</v>
      </c>
      <c r="AY37" s="67">
        <f>(AX37*$D37*$E37*$G37*$J37*$AY$8)</f>
        <v>0</v>
      </c>
      <c r="AZ37" s="68">
        <v>0</v>
      </c>
      <c r="BA37" s="67">
        <f>(AZ37*$D37*$E37*$G37*$J37*$BA$8)</f>
        <v>0</v>
      </c>
      <c r="BB37" s="68">
        <v>11</v>
      </c>
      <c r="BC37" s="67">
        <f>(BB37*$D37*$E37*$G37*$J37*$BC$8)</f>
        <v>364650.44</v>
      </c>
      <c r="BD37" s="68">
        <v>12</v>
      </c>
      <c r="BE37" s="67">
        <f>(BD37*$D37*$E37*$G37*$J37*$BE$8)</f>
        <v>397800.48</v>
      </c>
      <c r="BF37" s="68">
        <v>44</v>
      </c>
      <c r="BG37" s="67">
        <f>(BF37*$D37*$E37*$G37*$K37*$BG$8)</f>
        <v>1591201.92</v>
      </c>
      <c r="BH37" s="68">
        <v>108</v>
      </c>
      <c r="BI37" s="67">
        <f>(BH37*$D37*$E37*$G37*$K37*$BI$8)</f>
        <v>3905677.44</v>
      </c>
      <c r="BJ37" s="68">
        <v>50</v>
      </c>
      <c r="BK37" s="67">
        <f>(BJ37*$D37*$E37*$G37*$K37*$BK$8)</f>
        <v>2079411.5999999999</v>
      </c>
      <c r="BL37" s="68">
        <v>0</v>
      </c>
      <c r="BM37" s="67">
        <f>(BL37*$D37*$E37*$G37*$K37*$BM$8)</f>
        <v>0</v>
      </c>
      <c r="BN37" s="68">
        <v>45</v>
      </c>
      <c r="BO37" s="67">
        <f>(BN37*$D37*$E37*$G37*$K37*$BO$8)</f>
        <v>1790102.16</v>
      </c>
      <c r="BP37" s="68">
        <v>7</v>
      </c>
      <c r="BQ37" s="67">
        <f>(BP37*$D37*$E37*$G37*$K37*$BQ$8)</f>
        <v>253145.75999999998</v>
      </c>
      <c r="BR37" s="68">
        <v>10</v>
      </c>
      <c r="BS37" s="67">
        <f>(BR37*$D37*$E37*$G37*$K37*$BS$8)</f>
        <v>452046</v>
      </c>
      <c r="BT37" s="68">
        <v>3</v>
      </c>
      <c r="BU37" s="67">
        <f>(BT37*$D37*$E37*$G37*$K37*$BU$8)</f>
        <v>97641.935999999987</v>
      </c>
      <c r="BV37" s="68">
        <v>17</v>
      </c>
      <c r="BW37" s="67">
        <f>(BV37*$D37*$E37*$G37*$K37*$BW$8)</f>
        <v>768478.2</v>
      </c>
      <c r="BX37" s="68">
        <v>31</v>
      </c>
      <c r="BY37" s="67">
        <f>(BX37*$D37*$E37*$G37*$K37*$BY$8)</f>
        <v>1121074.08</v>
      </c>
      <c r="BZ37" s="68">
        <v>17</v>
      </c>
      <c r="CA37" s="75">
        <f>(BZ37*$D37*$E37*$G37*$K37*$CA$8)</f>
        <v>614782.55999999994</v>
      </c>
      <c r="CB37" s="68">
        <v>0</v>
      </c>
      <c r="CC37" s="67">
        <f>(CB37*$D37*$E37*$G37*$J37*$CC$8)</f>
        <v>0</v>
      </c>
      <c r="CD37" s="68">
        <v>3</v>
      </c>
      <c r="CE37" s="67">
        <f>(CD37*$D37*$E37*$G37*$J37*$CE$8)</f>
        <v>102162.39599999996</v>
      </c>
      <c r="CF37" s="68">
        <v>0</v>
      </c>
      <c r="CG37" s="67">
        <f>(CF37*$D37*$E37*$G37*$J37*$CG$8)</f>
        <v>0</v>
      </c>
      <c r="CH37" s="68"/>
      <c r="CI37" s="68">
        <f>(CH37*$D37*$E37*$G37*$J37*$CI$8)</f>
        <v>0</v>
      </c>
      <c r="CJ37" s="68"/>
      <c r="CK37" s="67">
        <f>(CJ37*$D37*$E37*$G37*$K37*$CK$8)</f>
        <v>0</v>
      </c>
      <c r="CL37" s="68">
        <v>5</v>
      </c>
      <c r="CM37" s="67">
        <f>(CL37*$D37*$E37*$G37*$J37*$CM$8)</f>
        <v>105477.4</v>
      </c>
      <c r="CN37" s="68"/>
      <c r="CO37" s="67">
        <f>(CN37*$D37*$E37*$G37*$J37*$CO$8)</f>
        <v>0</v>
      </c>
      <c r="CP37" s="68">
        <v>3</v>
      </c>
      <c r="CQ37" s="67">
        <f>(CP37*$D37*$E37*$G37*$J37*$CQ$8)</f>
        <v>63286.439999999981</v>
      </c>
      <c r="CR37" s="68">
        <v>4</v>
      </c>
      <c r="CS37" s="67">
        <f>(CR37*$D37*$E37*$G37*$J37*$CS$8)</f>
        <v>136216.52799999999</v>
      </c>
      <c r="CT37" s="68">
        <v>25</v>
      </c>
      <c r="CU37" s="67">
        <f>(CT37*$D37*$E37*$G37*$J37*$CU$8)</f>
        <v>851353.29999999993</v>
      </c>
      <c r="CV37" s="68">
        <v>15</v>
      </c>
      <c r="CW37" s="67">
        <f>(CV37*$D37*$E37*$G37*$K37*$CW$8)</f>
        <v>542455.19999999995</v>
      </c>
      <c r="CX37" s="82">
        <v>14</v>
      </c>
      <c r="CY37" s="67">
        <f>(CX37*$D37*$E37*$G37*$K37*$CY$8)</f>
        <v>455662.36799999996</v>
      </c>
      <c r="CZ37" s="68"/>
      <c r="DA37" s="67">
        <f>(CZ37*$D37*$E37*$G37*$J37*$DA$8)</f>
        <v>0</v>
      </c>
      <c r="DB37" s="68"/>
      <c r="DC37" s="73">
        <f>(DB37*$D37*$E37*$G37*$K37*$DC$8)</f>
        <v>0</v>
      </c>
      <c r="DD37" s="68">
        <v>5</v>
      </c>
      <c r="DE37" s="67">
        <f>(DD37*$D37*$E37*$G37*$K37*$DE$8)</f>
        <v>180818.4</v>
      </c>
      <c r="DF37" s="83"/>
      <c r="DG37" s="67">
        <f>(DF37*$D37*$E37*$G37*$K37*$DG$8)</f>
        <v>0</v>
      </c>
      <c r="DH37" s="68">
        <v>29</v>
      </c>
      <c r="DI37" s="67">
        <f>(DH37*$D37*$E37*$G37*$K37*$DI$8)</f>
        <v>1185083.7935999997</v>
      </c>
      <c r="DJ37" s="68"/>
      <c r="DK37" s="67">
        <f>(DJ37*$D37*$E37*$G37*$L37*$DK$8)</f>
        <v>0</v>
      </c>
      <c r="DL37" s="68">
        <v>12</v>
      </c>
      <c r="DM37" s="75">
        <f>(DL37*$D37*$E37*$G37*$M37*$DM$8)</f>
        <v>796634.20799999975</v>
      </c>
      <c r="DN37" s="77">
        <f t="shared" ref="DN37:DO41" si="67">SUM(N37,P37,R37,T37,V37,X37,Z37,AB37,AD37,AF37,AH37,AJ37,AL37,AP37,AR37,CF37,AT37,AV37,AX37,AZ37,BB37,CJ37,BD37,BF37,BH37,BL37,AN37,BN37,BP37,BR37,BT37,BV37,BX37,BZ37,CB37,CD37,CH37,CL37,CN37,CP37,CR37,CT37,CV37,CX37,BJ37,CZ37,DB37,DD37,DF37,DH37,DJ37,DL37)</f>
        <v>789</v>
      </c>
      <c r="DO37" s="75">
        <f t="shared" si="67"/>
        <v>28739526.197600003</v>
      </c>
    </row>
    <row r="38" spans="1:119" ht="15.75" customHeight="1" x14ac:dyDescent="0.25">
      <c r="A38" s="78"/>
      <c r="B38" s="79">
        <v>24</v>
      </c>
      <c r="C38" s="60" t="s">
        <v>164</v>
      </c>
      <c r="D38" s="61">
        <v>22900</v>
      </c>
      <c r="E38" s="80">
        <v>5.32</v>
      </c>
      <c r="F38" s="80"/>
      <c r="G38" s="63">
        <v>1</v>
      </c>
      <c r="H38" s="64"/>
      <c r="I38" s="64"/>
      <c r="J38" s="61">
        <v>1.4</v>
      </c>
      <c r="K38" s="61">
        <v>1.68</v>
      </c>
      <c r="L38" s="61">
        <v>2.23</v>
      </c>
      <c r="M38" s="65">
        <v>2.57</v>
      </c>
      <c r="N38" s="68">
        <v>3</v>
      </c>
      <c r="O38" s="67">
        <f t="shared" si="55"/>
        <v>562845.36</v>
      </c>
      <c r="P38" s="68"/>
      <c r="Q38" s="68">
        <f>(P38*$D38*$E38*$G38*$J38*$Q$8)</f>
        <v>0</v>
      </c>
      <c r="R38" s="68">
        <v>20</v>
      </c>
      <c r="S38" s="67">
        <f>(R38*$D38*$E38*$G38*$J38*$S$8)</f>
        <v>3752302.4000000004</v>
      </c>
      <c r="T38" s="68"/>
      <c r="U38" s="67">
        <f t="shared" si="66"/>
        <v>0</v>
      </c>
      <c r="V38" s="68"/>
      <c r="W38" s="67">
        <f>(V38*$D38*$E38*$G38*$J38*$W$8)</f>
        <v>0</v>
      </c>
      <c r="X38" s="68"/>
      <c r="Y38" s="67">
        <f>(X38*$D38*$E38*$G38*$J38*$Y$8)</f>
        <v>0</v>
      </c>
      <c r="Z38" s="68"/>
      <c r="AA38" s="67">
        <f>(Z38*$D38*$E38*$G38*$J38*$AA$8)</f>
        <v>0</v>
      </c>
      <c r="AB38" s="68"/>
      <c r="AC38" s="67">
        <f>(AB38*$D38*$E38*$G38*$J38*$AC$8)</f>
        <v>0</v>
      </c>
      <c r="AD38" s="68">
        <v>1</v>
      </c>
      <c r="AE38" s="67">
        <f>(AD38*$D38*$E38*$G38*$J38*$AE$8)</f>
        <v>187615.12</v>
      </c>
      <c r="AF38" s="68"/>
      <c r="AG38" s="67">
        <f>(AF38*$D38*$E38*$G38*$J38*$AG$8)</f>
        <v>0</v>
      </c>
      <c r="AH38" s="70"/>
      <c r="AI38" s="67">
        <f>(AH38*$D38*$E38*$G38*$J38*$AI$8)</f>
        <v>0</v>
      </c>
      <c r="AJ38" s="68"/>
      <c r="AK38" s="67">
        <f>(AJ38*$D38*$E38*$G38*$J38*$AK$8)</f>
        <v>0</v>
      </c>
      <c r="AL38" s="82">
        <v>0</v>
      </c>
      <c r="AM38" s="67">
        <f>(AL38*$D38*$E38*$G38*$K38*$AM$8)</f>
        <v>0</v>
      </c>
      <c r="AN38" s="68"/>
      <c r="AO38" s="73">
        <f>(AN38*$D38*$E38*$G38*$K38*$AO$8)</f>
        <v>0</v>
      </c>
      <c r="AP38" s="68"/>
      <c r="AQ38" s="67">
        <f>(AP38*$D38*$E38*$G38*$J38*$AQ$8)</f>
        <v>0</v>
      </c>
      <c r="AR38" s="68"/>
      <c r="AS38" s="68">
        <f>(AR38*$D38*$E38*$G38*$J38*$AS$8)</f>
        <v>0</v>
      </c>
      <c r="AT38" s="68">
        <v>4</v>
      </c>
      <c r="AU38" s="68">
        <f>(AT38*$D38*$E38*$G38*$J38*$AU$8)</f>
        <v>784572.31999999983</v>
      </c>
      <c r="AV38" s="68"/>
      <c r="AW38" s="67">
        <f>(AV38*$D38*$E38*$G38*$J38*$AW$8)</f>
        <v>0</v>
      </c>
      <c r="AX38" s="68"/>
      <c r="AY38" s="67">
        <f>(AX38*$D38*$E38*$G38*$J38*$AY$8)</f>
        <v>0</v>
      </c>
      <c r="AZ38" s="68"/>
      <c r="BA38" s="67">
        <f>(AZ38*$D38*$E38*$G38*$J38*$BA$8)</f>
        <v>0</v>
      </c>
      <c r="BB38" s="68"/>
      <c r="BC38" s="67">
        <f>(BB38*$D38*$E38*$G38*$J38*$BC$8)</f>
        <v>0</v>
      </c>
      <c r="BD38" s="68"/>
      <c r="BE38" s="67">
        <f>(BD38*$D38*$E38*$G38*$J38*$BE$8)</f>
        <v>0</v>
      </c>
      <c r="BF38" s="68"/>
      <c r="BG38" s="67">
        <f>(BF38*$D38*$E38*$G38*$K38*$BG$8)</f>
        <v>0</v>
      </c>
      <c r="BH38" s="68"/>
      <c r="BI38" s="67">
        <f>(BH38*$D38*$E38*$G38*$K38*$BI$8)</f>
        <v>0</v>
      </c>
      <c r="BJ38" s="68">
        <v>3</v>
      </c>
      <c r="BK38" s="67">
        <f>(BJ38*$D38*$E38*$G38*$K38*$BK$8)</f>
        <v>706115.08799999999</v>
      </c>
      <c r="BL38" s="68"/>
      <c r="BM38" s="67">
        <f>(BL38*$D38*$E38*$G38*$K38*$BM$8)</f>
        <v>0</v>
      </c>
      <c r="BN38" s="68"/>
      <c r="BO38" s="67">
        <f>(BN38*$D38*$E38*$G38*$K38*$BO$8)</f>
        <v>0</v>
      </c>
      <c r="BP38" s="68">
        <v>1</v>
      </c>
      <c r="BQ38" s="67">
        <f>(BP38*$D38*$E38*$G38*$K38*$BQ$8)</f>
        <v>204671.03999999998</v>
      </c>
      <c r="BR38" s="68">
        <v>2</v>
      </c>
      <c r="BS38" s="67">
        <f>(BR38*$D38*$E38*$G38*$K38*$BS$8)</f>
        <v>511677.6</v>
      </c>
      <c r="BT38" s="68"/>
      <c r="BU38" s="67">
        <f>(BT38*$D38*$E38*$G38*$K38*$BU$8)</f>
        <v>0</v>
      </c>
      <c r="BV38" s="68"/>
      <c r="BW38" s="67">
        <f>(BV38*$D38*$E38*$G38*$K38*$BW$8)</f>
        <v>0</v>
      </c>
      <c r="BX38" s="68"/>
      <c r="BY38" s="67">
        <f>(BX38*$D38*$E38*$G38*$K38*$BY$8)</f>
        <v>0</v>
      </c>
      <c r="BZ38" s="68"/>
      <c r="CA38" s="75">
        <f>(BZ38*$D38*$E38*$G38*$K38*$CA$8)</f>
        <v>0</v>
      </c>
      <c r="CB38" s="68"/>
      <c r="CC38" s="67">
        <f>(CB38*$D38*$E38*$G38*$J38*$CC$8)</f>
        <v>0</v>
      </c>
      <c r="CD38" s="68"/>
      <c r="CE38" s="67">
        <f>(CD38*$D38*$E38*$G38*$J38*$CE$8)</f>
        <v>0</v>
      </c>
      <c r="CF38" s="68"/>
      <c r="CG38" s="67">
        <f>(CF38*$D38*$E38*$G38*$J38*$CG$8)</f>
        <v>0</v>
      </c>
      <c r="CH38" s="68"/>
      <c r="CI38" s="68">
        <f>(CH38*$D38*$E38*$G38*$J38*$CI$8)</f>
        <v>0</v>
      </c>
      <c r="CJ38" s="68"/>
      <c r="CK38" s="67">
        <f>(CJ38*$D38*$E38*$G38*$K38*$CK$8)</f>
        <v>0</v>
      </c>
      <c r="CL38" s="68"/>
      <c r="CM38" s="67">
        <f>(CL38*$D38*$E38*$G38*$J38*$CM$8)</f>
        <v>0</v>
      </c>
      <c r="CN38" s="68"/>
      <c r="CO38" s="67">
        <f>(CN38*$D38*$E38*$G38*$J38*$CO$8)</f>
        <v>0</v>
      </c>
      <c r="CP38" s="68"/>
      <c r="CQ38" s="67">
        <f>(CP38*$D38*$E38*$G38*$J38*$CQ$8)</f>
        <v>0</v>
      </c>
      <c r="CR38" s="68"/>
      <c r="CS38" s="67">
        <f>(CR38*$D38*$E38*$G38*$J38*$CS$8)</f>
        <v>0</v>
      </c>
      <c r="CT38" s="68">
        <v>3</v>
      </c>
      <c r="CU38" s="67">
        <f>(CT38*$D38*$E38*$G38*$J38*$CU$8)</f>
        <v>578195.68799999997</v>
      </c>
      <c r="CV38" s="68"/>
      <c r="CW38" s="67">
        <f>(CV38*$D38*$E38*$G38*$K38*$CW$8)</f>
        <v>0</v>
      </c>
      <c r="CX38" s="82">
        <v>0</v>
      </c>
      <c r="CY38" s="67">
        <f>(CX38*$D38*$E38*$G38*$K38*$CY$8)</f>
        <v>0</v>
      </c>
      <c r="CZ38" s="68"/>
      <c r="DA38" s="67">
        <f>(CZ38*$D38*$E38*$G38*$J38*$DA$8)</f>
        <v>0</v>
      </c>
      <c r="DB38" s="68"/>
      <c r="DC38" s="73">
        <f>(DB38*$D38*$E38*$G38*$K38*$DC$8)</f>
        <v>0</v>
      </c>
      <c r="DD38" s="68"/>
      <c r="DE38" s="67">
        <f>(DD38*$D38*$E38*$G38*$K38*$DE$8)</f>
        <v>0</v>
      </c>
      <c r="DF38" s="83"/>
      <c r="DG38" s="67">
        <f>(DF38*$D38*$E38*$G38*$K38*$DG$8)</f>
        <v>0</v>
      </c>
      <c r="DH38" s="68"/>
      <c r="DI38" s="67">
        <f>(DH38*$D38*$E38*$G38*$K38*$DI$8)</f>
        <v>0</v>
      </c>
      <c r="DJ38" s="68"/>
      <c r="DK38" s="67">
        <f>(DJ38*$D38*$E38*$G38*$L38*$DK$8)</f>
        <v>0</v>
      </c>
      <c r="DL38" s="68"/>
      <c r="DM38" s="75">
        <f>(DL38*$D38*$E38*$G38*$M38*$DM$8)</f>
        <v>0</v>
      </c>
      <c r="DN38" s="77">
        <f t="shared" si="67"/>
        <v>37</v>
      </c>
      <c r="DO38" s="75">
        <f t="shared" si="67"/>
        <v>7287994.6160000004</v>
      </c>
    </row>
    <row r="39" spans="1:119" ht="15.75" customHeight="1" x14ac:dyDescent="0.25">
      <c r="A39" s="78"/>
      <c r="B39" s="79">
        <v>25</v>
      </c>
      <c r="C39" s="60" t="s">
        <v>165</v>
      </c>
      <c r="D39" s="61">
        <v>22900</v>
      </c>
      <c r="E39" s="80">
        <v>4.5</v>
      </c>
      <c r="F39" s="80"/>
      <c r="G39" s="63">
        <v>1</v>
      </c>
      <c r="H39" s="64"/>
      <c r="I39" s="64"/>
      <c r="J39" s="61">
        <v>1.4</v>
      </c>
      <c r="K39" s="61">
        <v>1.68</v>
      </c>
      <c r="L39" s="61">
        <v>2.23</v>
      </c>
      <c r="M39" s="65">
        <v>2.57</v>
      </c>
      <c r="N39" s="68">
        <v>30</v>
      </c>
      <c r="O39" s="67">
        <f t="shared" si="55"/>
        <v>4760910</v>
      </c>
      <c r="P39" s="68"/>
      <c r="Q39" s="68">
        <f>(P39*$D39*$E39*$G39*$J39*$Q$8)</f>
        <v>0</v>
      </c>
      <c r="R39" s="68">
        <v>51</v>
      </c>
      <c r="S39" s="67">
        <f>(R39*$D39*$E39*$G39*$J39*$S$8)</f>
        <v>8093547</v>
      </c>
      <c r="T39" s="68"/>
      <c r="U39" s="67">
        <f t="shared" si="66"/>
        <v>0</v>
      </c>
      <c r="V39" s="68">
        <v>0</v>
      </c>
      <c r="W39" s="67">
        <f>(V39*$D39*$E39*$G39*$J39*$W$8)</f>
        <v>0</v>
      </c>
      <c r="X39" s="68">
        <v>0</v>
      </c>
      <c r="Y39" s="67">
        <f>(X39*$D39*$E39*$G39*$J39*$Y$8)</f>
        <v>0</v>
      </c>
      <c r="Z39" s="68"/>
      <c r="AA39" s="67">
        <f>(Z39*$D39*$E39*$G39*$J39*$AA$8)</f>
        <v>0</v>
      </c>
      <c r="AB39" s="68">
        <v>0</v>
      </c>
      <c r="AC39" s="67">
        <f>(AB39*$D39*$E39*$G39*$J39*$AC$8)</f>
        <v>0</v>
      </c>
      <c r="AD39" s="68">
        <v>3</v>
      </c>
      <c r="AE39" s="67">
        <f>(AD39*$D39*$E39*$G39*$J39*$AE$8)</f>
        <v>476091.00000000006</v>
      </c>
      <c r="AF39" s="68">
        <v>0</v>
      </c>
      <c r="AG39" s="67">
        <f>(AF39*$D39*$E39*$G39*$J39*$AG$8)</f>
        <v>0</v>
      </c>
      <c r="AH39" s="70"/>
      <c r="AI39" s="67">
        <f>(AH39*$D39*$E39*$G39*$J39*$AI$8)</f>
        <v>0</v>
      </c>
      <c r="AJ39" s="68"/>
      <c r="AK39" s="67">
        <f>(AJ39*$D39*$E39*$G39*$J39*$AK$8)</f>
        <v>0</v>
      </c>
      <c r="AL39" s="82">
        <v>0</v>
      </c>
      <c r="AM39" s="67">
        <f>(AL39*$D39*$E39*$G39*$K39*$AM$8)</f>
        <v>0</v>
      </c>
      <c r="AN39" s="68">
        <v>0</v>
      </c>
      <c r="AO39" s="73">
        <f>(AN39*$D39*$E39*$G39*$K39*$AO$8)</f>
        <v>0</v>
      </c>
      <c r="AP39" s="68"/>
      <c r="AQ39" s="67">
        <f>(AP39*$D39*$E39*$G39*$J39*$AQ$8)</f>
        <v>0</v>
      </c>
      <c r="AR39" s="68">
        <v>0</v>
      </c>
      <c r="AS39" s="68">
        <f>(AR39*$D39*$E39*$G39*$J39*$AS$8)</f>
        <v>0</v>
      </c>
      <c r="AT39" s="68"/>
      <c r="AU39" s="68">
        <f>(AT39*$D39*$E39*$G39*$J39*$AU$8)</f>
        <v>0</v>
      </c>
      <c r="AV39" s="68">
        <v>0</v>
      </c>
      <c r="AW39" s="67">
        <f>(AV39*$D39*$E39*$G39*$J39*$AW$8)</f>
        <v>0</v>
      </c>
      <c r="AX39" s="68">
        <v>0</v>
      </c>
      <c r="AY39" s="67">
        <f>(AX39*$D39*$E39*$G39*$J39*$AY$8)</f>
        <v>0</v>
      </c>
      <c r="AZ39" s="68">
        <v>0</v>
      </c>
      <c r="BA39" s="67">
        <f>(AZ39*$D39*$E39*$G39*$J39*$BA$8)</f>
        <v>0</v>
      </c>
      <c r="BB39" s="68"/>
      <c r="BC39" s="67">
        <f>(BB39*$D39*$E39*$G39*$J39*$BC$8)</f>
        <v>0</v>
      </c>
      <c r="BD39" s="68"/>
      <c r="BE39" s="67">
        <f>(BD39*$D39*$E39*$G39*$J39*$BE$8)</f>
        <v>0</v>
      </c>
      <c r="BF39" s="68">
        <v>8</v>
      </c>
      <c r="BG39" s="67">
        <f>(BF39*$D39*$E39*$G39*$K39*$BG$8)</f>
        <v>1384992</v>
      </c>
      <c r="BH39" s="68">
        <v>8</v>
      </c>
      <c r="BI39" s="67">
        <f>(BH39*$D39*$E39*$G39*$K39*$BI$8)</f>
        <v>1384992</v>
      </c>
      <c r="BJ39" s="68">
        <v>10</v>
      </c>
      <c r="BK39" s="67">
        <f>(BJ39*$D39*$E39*$G39*$K39*$BK$8)</f>
        <v>1990925.9999999998</v>
      </c>
      <c r="BL39" s="68">
        <v>0</v>
      </c>
      <c r="BM39" s="67">
        <f>(BL39*$D39*$E39*$G39*$K39*$BM$8)</f>
        <v>0</v>
      </c>
      <c r="BN39" s="68">
        <v>5</v>
      </c>
      <c r="BO39" s="67">
        <f>(BN39*$D39*$E39*$G39*$K39*$BO$8)</f>
        <v>952182.00000000012</v>
      </c>
      <c r="BP39" s="68"/>
      <c r="BQ39" s="67">
        <f>(BP39*$D39*$E39*$G39*$K39*$BQ$8)</f>
        <v>0</v>
      </c>
      <c r="BR39" s="68"/>
      <c r="BS39" s="67">
        <f>(BR39*$D39*$E39*$G39*$K39*$BS$8)</f>
        <v>0</v>
      </c>
      <c r="BT39" s="68">
        <v>1</v>
      </c>
      <c r="BU39" s="67">
        <f>(BT39*$D39*$E39*$G39*$K39*$BU$8)</f>
        <v>155811.6</v>
      </c>
      <c r="BV39" s="68">
        <v>7</v>
      </c>
      <c r="BW39" s="67">
        <f>(BV39*$D39*$E39*$G39*$K39*$BW$8)</f>
        <v>1514835</v>
      </c>
      <c r="BX39" s="68">
        <v>5</v>
      </c>
      <c r="BY39" s="67">
        <f>(BX39*$D39*$E39*$G39*$K39*$BY$8)</f>
        <v>865620</v>
      </c>
      <c r="BZ39" s="68">
        <v>1</v>
      </c>
      <c r="CA39" s="75">
        <f>(BZ39*$D39*$E39*$G39*$K39*$CA$8)</f>
        <v>173124</v>
      </c>
      <c r="CB39" s="68">
        <v>0</v>
      </c>
      <c r="CC39" s="67">
        <f>(CB39*$D39*$E39*$G39*$J39*$CC$8)</f>
        <v>0</v>
      </c>
      <c r="CD39" s="68">
        <v>2</v>
      </c>
      <c r="CE39" s="67">
        <f>(CD39*$D39*$E39*$G39*$J39*$CE$8)</f>
        <v>326050.19999999995</v>
      </c>
      <c r="CF39" s="68">
        <v>0</v>
      </c>
      <c r="CG39" s="67">
        <f>(CF39*$D39*$E39*$G39*$J39*$CG$8)</f>
        <v>0</v>
      </c>
      <c r="CH39" s="68"/>
      <c r="CI39" s="68">
        <f>(CH39*$D39*$E39*$G39*$J39*$CI$8)</f>
        <v>0</v>
      </c>
      <c r="CJ39" s="68"/>
      <c r="CK39" s="67">
        <f>(CJ39*$D39*$E39*$G39*$K39*$CK$8)</f>
        <v>0</v>
      </c>
      <c r="CL39" s="68">
        <v>0</v>
      </c>
      <c r="CM39" s="67">
        <f>(CL39*$D39*$E39*$G39*$J39*$CM$8)</f>
        <v>0</v>
      </c>
      <c r="CN39" s="68"/>
      <c r="CO39" s="67">
        <f>(CN39*$D39*$E39*$G39*$J39*$CO$8)</f>
        <v>0</v>
      </c>
      <c r="CP39" s="68"/>
      <c r="CQ39" s="67">
        <f>(CP39*$D39*$E39*$G39*$J39*$CQ$8)</f>
        <v>0</v>
      </c>
      <c r="CR39" s="68"/>
      <c r="CS39" s="67">
        <f>(CR39*$D39*$E39*$G39*$J39*$CS$8)</f>
        <v>0</v>
      </c>
      <c r="CT39" s="68">
        <v>4</v>
      </c>
      <c r="CU39" s="67">
        <f>(CT39*$D39*$E39*$G39*$J39*$CU$8)</f>
        <v>652100.39999999991</v>
      </c>
      <c r="CV39" s="68">
        <v>0</v>
      </c>
      <c r="CW39" s="67">
        <f>(CV39*$D39*$E39*$G39*$K39*$CW$8)</f>
        <v>0</v>
      </c>
      <c r="CX39" s="82">
        <v>2</v>
      </c>
      <c r="CY39" s="67">
        <f>(CX39*$D39*$E39*$G39*$K39*$CY$8)</f>
        <v>311623.2</v>
      </c>
      <c r="CZ39" s="68"/>
      <c r="DA39" s="67">
        <f>(CZ39*$D39*$E39*$G39*$J39*$DA$8)</f>
        <v>0</v>
      </c>
      <c r="DB39" s="68">
        <v>0</v>
      </c>
      <c r="DC39" s="73">
        <f>(DB39*$D39*$E39*$G39*$K39*$DC$8)</f>
        <v>0</v>
      </c>
      <c r="DD39" s="68">
        <v>0</v>
      </c>
      <c r="DE39" s="67">
        <f>(DD39*$D39*$E39*$G39*$K39*$DE$8)</f>
        <v>0</v>
      </c>
      <c r="DF39" s="83"/>
      <c r="DG39" s="67">
        <f>(DF39*$D39*$E39*$G39*$K39*$DG$8)</f>
        <v>0</v>
      </c>
      <c r="DH39" s="68"/>
      <c r="DI39" s="67">
        <f>(DH39*$D39*$E39*$G39*$K39*$DI$8)</f>
        <v>0</v>
      </c>
      <c r="DJ39" s="68"/>
      <c r="DK39" s="67">
        <f>(DJ39*$D39*$E39*$G39*$L39*$DK$8)</f>
        <v>0</v>
      </c>
      <c r="DL39" s="68"/>
      <c r="DM39" s="75">
        <f>(DL39*$D39*$E39*$G39*$M39*$DM$8)</f>
        <v>0</v>
      </c>
      <c r="DN39" s="77">
        <f t="shared" si="67"/>
        <v>137</v>
      </c>
      <c r="DO39" s="75">
        <f t="shared" si="67"/>
        <v>23042804.399999999</v>
      </c>
    </row>
    <row r="40" spans="1:119" ht="33.75" customHeight="1" x14ac:dyDescent="0.25">
      <c r="A40" s="78"/>
      <c r="B40" s="79">
        <v>26</v>
      </c>
      <c r="C40" s="60" t="s">
        <v>166</v>
      </c>
      <c r="D40" s="61">
        <v>22900</v>
      </c>
      <c r="E40" s="80">
        <v>1.0900000000000001</v>
      </c>
      <c r="F40" s="80"/>
      <c r="G40" s="63">
        <v>1</v>
      </c>
      <c r="H40" s="64"/>
      <c r="I40" s="64"/>
      <c r="J40" s="61">
        <v>1.4</v>
      </c>
      <c r="K40" s="61">
        <v>1.68</v>
      </c>
      <c r="L40" s="61">
        <v>2.23</v>
      </c>
      <c r="M40" s="65">
        <v>2.57</v>
      </c>
      <c r="N40" s="68">
        <v>10</v>
      </c>
      <c r="O40" s="67">
        <f t="shared" si="55"/>
        <v>384399.4</v>
      </c>
      <c r="P40" s="68"/>
      <c r="Q40" s="68">
        <f>(P40*$D40*$E40*$G40*$J40*$Q$8)</f>
        <v>0</v>
      </c>
      <c r="R40" s="68">
        <v>2</v>
      </c>
      <c r="S40" s="67">
        <f>(R40*$D40*$E40*$G40*$J40*$S$8)</f>
        <v>76879.88</v>
      </c>
      <c r="T40" s="68"/>
      <c r="U40" s="67">
        <f t="shared" si="66"/>
        <v>0</v>
      </c>
      <c r="V40" s="68"/>
      <c r="W40" s="67">
        <f>(V40*$D40*$E40*$G40*$J40*$W$8)</f>
        <v>0</v>
      </c>
      <c r="X40" s="68">
        <v>0</v>
      </c>
      <c r="Y40" s="67">
        <f>(X40*$D40*$E40*$G40*$J40*$Y$8)</f>
        <v>0</v>
      </c>
      <c r="Z40" s="68"/>
      <c r="AA40" s="67">
        <f>(Z40*$D40*$E40*$G40*$J40*$AA$8)</f>
        <v>0</v>
      </c>
      <c r="AB40" s="68">
        <v>0</v>
      </c>
      <c r="AC40" s="67">
        <f>(AB40*$D40*$E40*$G40*$J40*$AC$8)</f>
        <v>0</v>
      </c>
      <c r="AD40" s="68">
        <v>5</v>
      </c>
      <c r="AE40" s="67">
        <f>(AD40*$D40*$E40*$G40*$J40*$AE$8)</f>
        <v>192199.7</v>
      </c>
      <c r="AF40" s="68">
        <v>0</v>
      </c>
      <c r="AG40" s="67">
        <f>(AF40*$D40*$E40*$G40*$J40*$AG$8)</f>
        <v>0</v>
      </c>
      <c r="AH40" s="70"/>
      <c r="AI40" s="67">
        <f>(AH40*$D40*$E40*$G40*$J40*$AI$8)</f>
        <v>0</v>
      </c>
      <c r="AJ40" s="68">
        <v>70</v>
      </c>
      <c r="AK40" s="67">
        <f>(AJ40*$D40*$E40*$G40*$J40*$AK$8)</f>
        <v>2690795.8000000003</v>
      </c>
      <c r="AL40" s="82">
        <v>0</v>
      </c>
      <c r="AM40" s="67">
        <f>(AL40*$D40*$E40*$G40*$K40*$AM$8)</f>
        <v>0</v>
      </c>
      <c r="AN40" s="68">
        <v>0</v>
      </c>
      <c r="AO40" s="73">
        <f>(AN40*$D40*$E40*$G40*$K40*$AO$8)</f>
        <v>0</v>
      </c>
      <c r="AP40" s="68"/>
      <c r="AQ40" s="67">
        <f>(AP40*$D40*$E40*$G40*$J40*$AQ$8)</f>
        <v>0</v>
      </c>
      <c r="AR40" s="68">
        <v>0</v>
      </c>
      <c r="AS40" s="68">
        <f>(AR40*$D40*$E40*$G40*$J40*$AS$8)</f>
        <v>0</v>
      </c>
      <c r="AT40" s="68">
        <v>2</v>
      </c>
      <c r="AU40" s="68">
        <f>(AT40*$D40*$E40*$G40*$J40*$AU$8)</f>
        <v>80374.42</v>
      </c>
      <c r="AV40" s="68">
        <v>0</v>
      </c>
      <c r="AW40" s="67">
        <f>(AV40*$D40*$E40*$G40*$J40*$AW$8)</f>
        <v>0</v>
      </c>
      <c r="AX40" s="68">
        <v>0</v>
      </c>
      <c r="AY40" s="67">
        <f>(AX40*$D40*$E40*$G40*$J40*$AY$8)</f>
        <v>0</v>
      </c>
      <c r="AZ40" s="68">
        <v>0</v>
      </c>
      <c r="BA40" s="67">
        <f>(AZ40*$D40*$E40*$G40*$J40*$BA$8)</f>
        <v>0</v>
      </c>
      <c r="BB40" s="68"/>
      <c r="BC40" s="67">
        <f>(BB40*$D40*$E40*$G40*$J40*$BC$8)</f>
        <v>0</v>
      </c>
      <c r="BD40" s="68"/>
      <c r="BE40" s="67">
        <f>(BD40*$D40*$E40*$G40*$J40*$BE$8)</f>
        <v>0</v>
      </c>
      <c r="BF40" s="68"/>
      <c r="BG40" s="67">
        <f>(BF40*$D40*$E40*$G40*$K40*$BG$8)</f>
        <v>0</v>
      </c>
      <c r="BH40" s="68">
        <v>3</v>
      </c>
      <c r="BI40" s="67">
        <f>(BH40*$D40*$E40*$G40*$K40*$BI$8)</f>
        <v>125803.44</v>
      </c>
      <c r="BJ40" s="68">
        <v>5</v>
      </c>
      <c r="BK40" s="67">
        <f>(BJ40*$D40*$E40*$G40*$K40*$BK$8)</f>
        <v>241123.26</v>
      </c>
      <c r="BL40" s="68">
        <v>0</v>
      </c>
      <c r="BM40" s="67">
        <f>(BL40*$D40*$E40*$G40*$K40*$BM$8)</f>
        <v>0</v>
      </c>
      <c r="BN40" s="68">
        <v>3</v>
      </c>
      <c r="BO40" s="67">
        <f>(BN40*$D40*$E40*$G40*$K40*$BO$8)</f>
        <v>138383.78400000001</v>
      </c>
      <c r="BP40" s="68"/>
      <c r="BQ40" s="67">
        <f>(BP40*$D40*$E40*$G40*$K40*$BQ$8)</f>
        <v>0</v>
      </c>
      <c r="BR40" s="68"/>
      <c r="BS40" s="67">
        <f>(BR40*$D40*$E40*$G40*$K40*$BS$8)</f>
        <v>0</v>
      </c>
      <c r="BT40" s="68"/>
      <c r="BU40" s="67">
        <f>(BT40*$D40*$E40*$G40*$K40*$BU$8)</f>
        <v>0</v>
      </c>
      <c r="BV40" s="68"/>
      <c r="BW40" s="67">
        <f>(BV40*$D40*$E40*$G40*$K40*$BW$8)</f>
        <v>0</v>
      </c>
      <c r="BX40" s="68"/>
      <c r="BY40" s="67">
        <f>(BX40*$D40*$E40*$G40*$K40*$BY$8)</f>
        <v>0</v>
      </c>
      <c r="BZ40" s="68"/>
      <c r="CA40" s="75">
        <f>(BZ40*$D40*$E40*$G40*$K40*$CA$8)</f>
        <v>0</v>
      </c>
      <c r="CB40" s="68">
        <v>0</v>
      </c>
      <c r="CC40" s="67">
        <f>(CB40*$D40*$E40*$G40*$J40*$CC$8)</f>
        <v>0</v>
      </c>
      <c r="CD40" s="68">
        <v>0</v>
      </c>
      <c r="CE40" s="67">
        <f>(CD40*$D40*$E40*$G40*$J40*$CE$8)</f>
        <v>0</v>
      </c>
      <c r="CF40" s="68">
        <v>0</v>
      </c>
      <c r="CG40" s="67">
        <f>(CF40*$D40*$E40*$G40*$J40*$CG$8)</f>
        <v>0</v>
      </c>
      <c r="CH40" s="68"/>
      <c r="CI40" s="68">
        <f>(CH40*$D40*$E40*$G40*$J40*$CI$8)</f>
        <v>0</v>
      </c>
      <c r="CJ40" s="68"/>
      <c r="CK40" s="67">
        <f>(CJ40*$D40*$E40*$G40*$K40*$CK$8)</f>
        <v>0</v>
      </c>
      <c r="CL40" s="68">
        <v>0</v>
      </c>
      <c r="CM40" s="67">
        <f>(CL40*$D40*$E40*$G40*$J40*$CM$8)</f>
        <v>0</v>
      </c>
      <c r="CN40" s="68"/>
      <c r="CO40" s="67">
        <f>(CN40*$D40*$E40*$G40*$J40*$CO$8)</f>
        <v>0</v>
      </c>
      <c r="CP40" s="68"/>
      <c r="CQ40" s="67">
        <f>(CP40*$D40*$E40*$G40*$J40*$CQ$8)</f>
        <v>0</v>
      </c>
      <c r="CR40" s="68"/>
      <c r="CS40" s="67">
        <f>(CR40*$D40*$E40*$G40*$J40*$CS$8)</f>
        <v>0</v>
      </c>
      <c r="CT40" s="68"/>
      <c r="CU40" s="67">
        <f>(CT40*$D40*$E40*$G40*$J40*$CU$8)</f>
        <v>0</v>
      </c>
      <c r="CV40" s="68">
        <v>0</v>
      </c>
      <c r="CW40" s="67">
        <f>(CV40*$D40*$E40*$G40*$K40*$CW$8)</f>
        <v>0</v>
      </c>
      <c r="CX40" s="82">
        <v>0</v>
      </c>
      <c r="CY40" s="67">
        <f>(CX40*$D40*$E40*$G40*$K40*$CY$8)</f>
        <v>0</v>
      </c>
      <c r="CZ40" s="68"/>
      <c r="DA40" s="67">
        <f>(CZ40*$D40*$E40*$G40*$J40*$DA$8)</f>
        <v>0</v>
      </c>
      <c r="DB40" s="68">
        <v>0</v>
      </c>
      <c r="DC40" s="73">
        <f>(DB40*$D40*$E40*$G40*$K40*$DC$8)</f>
        <v>0</v>
      </c>
      <c r="DD40" s="68">
        <v>0</v>
      </c>
      <c r="DE40" s="67">
        <f>(DD40*$D40*$E40*$G40*$K40*$DE$8)</f>
        <v>0</v>
      </c>
      <c r="DF40" s="83"/>
      <c r="DG40" s="67">
        <f>(DF40*$D40*$E40*$G40*$K40*$DG$8)</f>
        <v>0</v>
      </c>
      <c r="DH40" s="68"/>
      <c r="DI40" s="67">
        <f>(DH40*$D40*$E40*$G40*$K40*$DI$8)</f>
        <v>0</v>
      </c>
      <c r="DJ40" s="68"/>
      <c r="DK40" s="67">
        <f>(DJ40*$D40*$E40*$G40*$L40*$DK$8)</f>
        <v>0</v>
      </c>
      <c r="DL40" s="68"/>
      <c r="DM40" s="75">
        <f>(DL40*$D40*$E40*$G40*$M40*$DM$8)</f>
        <v>0</v>
      </c>
      <c r="DN40" s="77">
        <f t="shared" si="67"/>
        <v>100</v>
      </c>
      <c r="DO40" s="75">
        <f t="shared" si="67"/>
        <v>3929959.6840000004</v>
      </c>
    </row>
    <row r="41" spans="1:119" ht="36.75" customHeight="1" x14ac:dyDescent="0.25">
      <c r="A41" s="78"/>
      <c r="B41" s="79">
        <v>27</v>
      </c>
      <c r="C41" s="60" t="s">
        <v>167</v>
      </c>
      <c r="D41" s="61">
        <v>22900</v>
      </c>
      <c r="E41" s="87">
        <v>4.51</v>
      </c>
      <c r="F41" s="87"/>
      <c r="G41" s="63">
        <v>1</v>
      </c>
      <c r="H41" s="64"/>
      <c r="I41" s="64"/>
      <c r="J41" s="61">
        <v>1.4</v>
      </c>
      <c r="K41" s="61">
        <v>1.68</v>
      </c>
      <c r="L41" s="61">
        <v>2.23</v>
      </c>
      <c r="M41" s="65">
        <v>2.57</v>
      </c>
      <c r="N41" s="68">
        <v>8</v>
      </c>
      <c r="O41" s="67">
        <f>(N41*$D41*$E41*$G41*$J41*$O$8)</f>
        <v>1272397.2799999998</v>
      </c>
      <c r="P41" s="68"/>
      <c r="Q41" s="68">
        <f>(P41*$D41*$E41*$G41*$J41*$Q$8)</f>
        <v>0</v>
      </c>
      <c r="R41" s="68"/>
      <c r="S41" s="67">
        <f>(R41*$D41*$E41*$G41*$J41*$S$8)</f>
        <v>0</v>
      </c>
      <c r="T41" s="68"/>
      <c r="U41" s="67">
        <f t="shared" si="66"/>
        <v>0</v>
      </c>
      <c r="V41" s="68"/>
      <c r="W41" s="67">
        <f>(V41*$D41*$E41*$G41*$J41*$W$8)</f>
        <v>0</v>
      </c>
      <c r="X41" s="68"/>
      <c r="Y41" s="67">
        <f>(X41*$D41*$E41*$G41*$J41*$Y$8)</f>
        <v>0</v>
      </c>
      <c r="Z41" s="68"/>
      <c r="AA41" s="67">
        <f>(Z41*$D41*$E41*$G41*$J41*$AA$8)</f>
        <v>0</v>
      </c>
      <c r="AB41" s="68"/>
      <c r="AC41" s="67">
        <f>(AB41*$D41*$E41*$G41*$J41*$AC$8)</f>
        <v>0</v>
      </c>
      <c r="AD41" s="68"/>
      <c r="AE41" s="67">
        <f>(AD41*$D41*$E41*$G41*$J41*$AE$8)</f>
        <v>0</v>
      </c>
      <c r="AF41" s="68"/>
      <c r="AG41" s="67">
        <f>(AF41*$D41*$E41*$G41*$J41*$AG$8)</f>
        <v>0</v>
      </c>
      <c r="AH41" s="70"/>
      <c r="AI41" s="67">
        <f>(AH41*$D41*$E41*$G41*$J41*$AI$8)</f>
        <v>0</v>
      </c>
      <c r="AJ41" s="68"/>
      <c r="AK41" s="67">
        <f>(AJ41*$D41*$E41*$G41*$J41*$AK$8)</f>
        <v>0</v>
      </c>
      <c r="AL41" s="82"/>
      <c r="AM41" s="67">
        <f>(AL41*$D41*$E41*$G41*$K41*$AM$8)</f>
        <v>0</v>
      </c>
      <c r="AN41" s="68"/>
      <c r="AO41" s="73">
        <f>(AN41*$D41*$E41*$G41*$K41*$AO$8)</f>
        <v>0</v>
      </c>
      <c r="AP41" s="68"/>
      <c r="AQ41" s="67">
        <f>(AP41*$D41*$E41*$G41*$J41*$AQ$8)</f>
        <v>0</v>
      </c>
      <c r="AR41" s="68"/>
      <c r="AS41" s="68">
        <f>(AR41*$D41*$E41*$G41*$J41*$AS$8)</f>
        <v>0</v>
      </c>
      <c r="AT41" s="68"/>
      <c r="AU41" s="68">
        <f>(AT41*$D41*$E41*$G41*$J41*$AU$8)</f>
        <v>0</v>
      </c>
      <c r="AV41" s="68"/>
      <c r="AW41" s="67">
        <f>(AV41*$D41*$E41*$G41*$J41*$AW$8)</f>
        <v>0</v>
      </c>
      <c r="AX41" s="68"/>
      <c r="AY41" s="67">
        <f>(AX41*$D41*$E41*$G41*$J41*$AY$8)</f>
        <v>0</v>
      </c>
      <c r="AZ41" s="68"/>
      <c r="BA41" s="67">
        <f>(AZ41*$D41*$E41*$G41*$J41*$BA$8)</f>
        <v>0</v>
      </c>
      <c r="BB41" s="68"/>
      <c r="BC41" s="67">
        <f>(BB41*$D41*$E41*$G41*$J41*$BC$8)</f>
        <v>0</v>
      </c>
      <c r="BD41" s="68"/>
      <c r="BE41" s="67">
        <f>(BD41*$D41*$E41*$G41*$J41*$BE$8)</f>
        <v>0</v>
      </c>
      <c r="BF41" s="68"/>
      <c r="BG41" s="67">
        <f>(BF41*$D41*$E41*$G41*$K41*$BG$8)</f>
        <v>0</v>
      </c>
      <c r="BH41" s="68"/>
      <c r="BI41" s="67">
        <f>(BH41*$D41*$E41*$G41*$K41*$BI$8)</f>
        <v>0</v>
      </c>
      <c r="BJ41" s="68">
        <v>0</v>
      </c>
      <c r="BK41" s="67">
        <f>(BJ41*$D41*$E41*$G41*$K41*$BK$8)</f>
        <v>0</v>
      </c>
      <c r="BL41" s="68"/>
      <c r="BM41" s="67">
        <f>(BL41*$D41*$E41*$G41*$K41*$BM$8)</f>
        <v>0</v>
      </c>
      <c r="BN41" s="68"/>
      <c r="BO41" s="67">
        <f>(BN41*$D41*$E41*$G41*$K41*$BO$8)</f>
        <v>0</v>
      </c>
      <c r="BP41" s="68"/>
      <c r="BQ41" s="67">
        <f>(BP41*$D41*$E41*$G41*$K41*$BQ$8)</f>
        <v>0</v>
      </c>
      <c r="BR41" s="68"/>
      <c r="BS41" s="67">
        <f>(BR41*$D41*$E41*$G41*$K41*$BS$8)</f>
        <v>0</v>
      </c>
      <c r="BT41" s="68"/>
      <c r="BU41" s="67">
        <f>(BT41*$D41*$E41*$G41*$K41*$BU$8)</f>
        <v>0</v>
      </c>
      <c r="BV41" s="68"/>
      <c r="BW41" s="67">
        <f>(BV41*$D41*$E41*$G41*$K41*$BW$8)</f>
        <v>0</v>
      </c>
      <c r="BX41" s="68"/>
      <c r="BY41" s="67">
        <f>(BX41*$D41*$E41*$G41*$K41*$BY$8)</f>
        <v>0</v>
      </c>
      <c r="BZ41" s="68"/>
      <c r="CA41" s="75">
        <f>(BZ41*$D41*$E41*$G41*$K41*$CA$8)</f>
        <v>0</v>
      </c>
      <c r="CB41" s="68"/>
      <c r="CC41" s="67">
        <f>(CB41*$D41*$E41*$G41*$J41*$CC$8)</f>
        <v>0</v>
      </c>
      <c r="CD41" s="68"/>
      <c r="CE41" s="67">
        <f>(CD41*$D41*$E41*$G41*$J41*$CE$8)</f>
        <v>0</v>
      </c>
      <c r="CF41" s="68"/>
      <c r="CG41" s="67">
        <f>(CF41*$D41*$E41*$G41*$J41*$CG$8)</f>
        <v>0</v>
      </c>
      <c r="CH41" s="68"/>
      <c r="CI41" s="68">
        <f>(CH41*$D41*$E41*$G41*$J41*$CI$8)</f>
        <v>0</v>
      </c>
      <c r="CJ41" s="68"/>
      <c r="CK41" s="67">
        <f>(CJ41*$D41*$E41*$G41*$K41*$CK$8)</f>
        <v>0</v>
      </c>
      <c r="CL41" s="68"/>
      <c r="CM41" s="67">
        <f>(CL41*$D41*$E41*$G41*$J41*$CM$8)</f>
        <v>0</v>
      </c>
      <c r="CN41" s="68"/>
      <c r="CO41" s="67">
        <f>(CN41*$D41*$E41*$G41*$J41*$CO$8)</f>
        <v>0</v>
      </c>
      <c r="CP41" s="68"/>
      <c r="CQ41" s="67">
        <f>(CP41*$D41*$E41*$G41*$J41*$CQ$8)</f>
        <v>0</v>
      </c>
      <c r="CR41" s="68"/>
      <c r="CS41" s="67">
        <f>(CR41*$D41*$E41*$G41*$J41*$CS$8)</f>
        <v>0</v>
      </c>
      <c r="CT41" s="68"/>
      <c r="CU41" s="67">
        <f>(CT41*$D41*$E41*$G41*$J41*$CU$8)</f>
        <v>0</v>
      </c>
      <c r="CV41" s="68"/>
      <c r="CW41" s="67">
        <f>(CV41*$D41*$E41*$G41*$K41*$CW$8)</f>
        <v>0</v>
      </c>
      <c r="CX41" s="82"/>
      <c r="CY41" s="67">
        <f>(CX41*$D41*$E41*$G41*$K41*$CY$8)</f>
        <v>0</v>
      </c>
      <c r="CZ41" s="68"/>
      <c r="DA41" s="67">
        <f>(CZ41*$D41*$E41*$G41*$J41*$DA$8)</f>
        <v>0</v>
      </c>
      <c r="DB41" s="68"/>
      <c r="DC41" s="73">
        <f>(DB41*$D41*$E41*$G41*$K41*$DC$8)</f>
        <v>0</v>
      </c>
      <c r="DD41" s="68"/>
      <c r="DE41" s="67">
        <f>(DD41*$D41*$E41*$G41*$K41*$DE$8)</f>
        <v>0</v>
      </c>
      <c r="DF41" s="83"/>
      <c r="DG41" s="67">
        <f>(DF41*$D41*$E41*$G41*$K41*$DG$8)</f>
        <v>0</v>
      </c>
      <c r="DH41" s="68"/>
      <c r="DI41" s="67">
        <f>(DH41*$D41*$E41*$G41*$K41*$DI$8)</f>
        <v>0</v>
      </c>
      <c r="DJ41" s="68"/>
      <c r="DK41" s="67">
        <f>(DJ41*$D41*$E41*$G41*$L41*$DK$8)</f>
        <v>0</v>
      </c>
      <c r="DL41" s="68"/>
      <c r="DM41" s="75">
        <f>(DL41*$D41*$E41*$G41*$M41*$DM$8)</f>
        <v>0</v>
      </c>
      <c r="DN41" s="77">
        <f t="shared" si="67"/>
        <v>8</v>
      </c>
      <c r="DO41" s="75">
        <f t="shared" si="67"/>
        <v>1272397.2799999998</v>
      </c>
    </row>
    <row r="42" spans="1:119" ht="15.75" customHeight="1" x14ac:dyDescent="0.25">
      <c r="A42" s="78">
        <v>6</v>
      </c>
      <c r="B42" s="154"/>
      <c r="C42" s="153" t="s">
        <v>168</v>
      </c>
      <c r="D42" s="61">
        <v>22900</v>
      </c>
      <c r="E42" s="156">
        <v>0.8</v>
      </c>
      <c r="F42" s="156"/>
      <c r="G42" s="63">
        <v>1</v>
      </c>
      <c r="H42" s="64"/>
      <c r="I42" s="64"/>
      <c r="J42" s="61">
        <v>1.4</v>
      </c>
      <c r="K42" s="61">
        <v>1.68</v>
      </c>
      <c r="L42" s="61">
        <v>2.23</v>
      </c>
      <c r="M42" s="65">
        <v>2.57</v>
      </c>
      <c r="N42" s="88">
        <f>SUM(N43:N45)</f>
        <v>24</v>
      </c>
      <c r="O42" s="88">
        <f t="shared" ref="O42:BZ42" si="68">SUM(O43:O45)</f>
        <v>742509.6</v>
      </c>
      <c r="P42" s="88">
        <f t="shared" si="68"/>
        <v>8</v>
      </c>
      <c r="Q42" s="88">
        <f t="shared" si="68"/>
        <v>208774.72</v>
      </c>
      <c r="R42" s="88">
        <f t="shared" si="68"/>
        <v>55</v>
      </c>
      <c r="S42" s="88">
        <f t="shared" si="68"/>
        <v>1347674.1600000001</v>
      </c>
      <c r="T42" s="88">
        <f t="shared" si="68"/>
        <v>0</v>
      </c>
      <c r="U42" s="88">
        <f t="shared" si="68"/>
        <v>0</v>
      </c>
      <c r="V42" s="88">
        <f t="shared" si="68"/>
        <v>0</v>
      </c>
      <c r="W42" s="88">
        <f t="shared" si="68"/>
        <v>0</v>
      </c>
      <c r="X42" s="88">
        <f t="shared" si="68"/>
        <v>0</v>
      </c>
      <c r="Y42" s="88">
        <f t="shared" si="68"/>
        <v>0</v>
      </c>
      <c r="Z42" s="88">
        <f t="shared" si="68"/>
        <v>1430</v>
      </c>
      <c r="AA42" s="88">
        <f t="shared" si="68"/>
        <v>61568024</v>
      </c>
      <c r="AB42" s="88">
        <f t="shared" si="68"/>
        <v>0</v>
      </c>
      <c r="AC42" s="88">
        <f t="shared" si="68"/>
        <v>0</v>
      </c>
      <c r="AD42" s="88">
        <f t="shared" si="68"/>
        <v>15</v>
      </c>
      <c r="AE42" s="88">
        <f t="shared" si="68"/>
        <v>391452.60000000003</v>
      </c>
      <c r="AF42" s="88">
        <f t="shared" si="68"/>
        <v>0</v>
      </c>
      <c r="AG42" s="88">
        <f t="shared" si="68"/>
        <v>0</v>
      </c>
      <c r="AH42" s="88">
        <f t="shared" si="68"/>
        <v>5</v>
      </c>
      <c r="AI42" s="88">
        <f t="shared" si="68"/>
        <v>130484.2</v>
      </c>
      <c r="AJ42" s="88">
        <f t="shared" si="68"/>
        <v>153</v>
      </c>
      <c r="AK42" s="88">
        <f t="shared" si="68"/>
        <v>2594679.92</v>
      </c>
      <c r="AL42" s="88">
        <f t="shared" si="68"/>
        <v>0</v>
      </c>
      <c r="AM42" s="88">
        <f t="shared" si="68"/>
        <v>0</v>
      </c>
      <c r="AN42" s="88">
        <f t="shared" si="68"/>
        <v>3</v>
      </c>
      <c r="AO42" s="88">
        <f t="shared" si="68"/>
        <v>59016.048000000003</v>
      </c>
      <c r="AP42" s="88">
        <v>5</v>
      </c>
      <c r="AQ42" s="88">
        <f t="shared" si="68"/>
        <v>118621.99999999999</v>
      </c>
      <c r="AR42" s="88">
        <f t="shared" si="68"/>
        <v>0</v>
      </c>
      <c r="AS42" s="88">
        <f t="shared" si="68"/>
        <v>0</v>
      </c>
      <c r="AT42" s="88">
        <f t="shared" si="68"/>
        <v>300</v>
      </c>
      <c r="AU42" s="88">
        <f t="shared" si="68"/>
        <v>7083015.7999999998</v>
      </c>
      <c r="AV42" s="88">
        <f t="shared" si="68"/>
        <v>0</v>
      </c>
      <c r="AW42" s="88">
        <f t="shared" si="68"/>
        <v>0</v>
      </c>
      <c r="AX42" s="88">
        <f t="shared" si="68"/>
        <v>0</v>
      </c>
      <c r="AY42" s="88">
        <f t="shared" si="68"/>
        <v>0</v>
      </c>
      <c r="AZ42" s="88">
        <f t="shared" si="68"/>
        <v>0</v>
      </c>
      <c r="BA42" s="88">
        <f t="shared" si="68"/>
        <v>0</v>
      </c>
      <c r="BB42" s="88">
        <f t="shared" si="68"/>
        <v>29</v>
      </c>
      <c r="BC42" s="88">
        <f t="shared" si="68"/>
        <v>887420.8</v>
      </c>
      <c r="BD42" s="88">
        <f t="shared" si="68"/>
        <v>18</v>
      </c>
      <c r="BE42" s="88">
        <f t="shared" si="68"/>
        <v>353237.08</v>
      </c>
      <c r="BF42" s="88">
        <f t="shared" si="68"/>
        <v>95</v>
      </c>
      <c r="BG42" s="88">
        <f t="shared" si="68"/>
        <v>2289084</v>
      </c>
      <c r="BH42" s="88">
        <f t="shared" si="68"/>
        <v>4</v>
      </c>
      <c r="BI42" s="88">
        <f t="shared" si="68"/>
        <v>113877.12</v>
      </c>
      <c r="BJ42" s="88">
        <f t="shared" si="68"/>
        <v>158</v>
      </c>
      <c r="BK42" s="88">
        <f t="shared" si="68"/>
        <v>3728552.352</v>
      </c>
      <c r="BL42" s="88">
        <f t="shared" si="68"/>
        <v>0</v>
      </c>
      <c r="BM42" s="88">
        <f t="shared" si="68"/>
        <v>0</v>
      </c>
      <c r="BN42" s="88">
        <f t="shared" si="68"/>
        <v>32</v>
      </c>
      <c r="BO42" s="88">
        <f t="shared" si="68"/>
        <v>670182.24</v>
      </c>
      <c r="BP42" s="88">
        <f t="shared" si="68"/>
        <v>45</v>
      </c>
      <c r="BQ42" s="88">
        <f t="shared" si="68"/>
        <v>1354983.8399999999</v>
      </c>
      <c r="BR42" s="88">
        <f t="shared" si="68"/>
        <v>14</v>
      </c>
      <c r="BS42" s="88">
        <f t="shared" si="68"/>
        <v>528797.64</v>
      </c>
      <c r="BT42" s="88">
        <f t="shared" si="68"/>
        <v>41</v>
      </c>
      <c r="BU42" s="88">
        <f t="shared" si="68"/>
        <v>1087141.7760000001</v>
      </c>
      <c r="BV42" s="88">
        <f t="shared" si="68"/>
        <v>25</v>
      </c>
      <c r="BW42" s="88">
        <f t="shared" si="68"/>
        <v>780981.6</v>
      </c>
      <c r="BX42" s="88">
        <f t="shared" si="68"/>
        <v>49</v>
      </c>
      <c r="BY42" s="88">
        <f t="shared" si="68"/>
        <v>956413.91999999993</v>
      </c>
      <c r="BZ42" s="88">
        <f t="shared" si="68"/>
        <v>72</v>
      </c>
      <c r="CA42" s="88">
        <f t="shared" ref="CA42:DO42" si="69">SUM(CA43:CA45)</f>
        <v>2332942.0799999996</v>
      </c>
      <c r="CB42" s="88">
        <f t="shared" si="69"/>
        <v>227</v>
      </c>
      <c r="CC42" s="88">
        <f t="shared" si="69"/>
        <v>6085545.8439999996</v>
      </c>
      <c r="CD42" s="88">
        <f t="shared" si="69"/>
        <v>187</v>
      </c>
      <c r="CE42" s="88">
        <f t="shared" si="69"/>
        <v>3028496.6039999994</v>
      </c>
      <c r="CF42" s="88">
        <f t="shared" si="69"/>
        <v>0</v>
      </c>
      <c r="CG42" s="88">
        <f t="shared" si="69"/>
        <v>0</v>
      </c>
      <c r="CH42" s="88">
        <f t="shared" si="69"/>
        <v>0</v>
      </c>
      <c r="CI42" s="88">
        <f t="shared" si="69"/>
        <v>0</v>
      </c>
      <c r="CJ42" s="88">
        <f t="shared" si="69"/>
        <v>0</v>
      </c>
      <c r="CK42" s="88">
        <f t="shared" si="69"/>
        <v>0</v>
      </c>
      <c r="CL42" s="88">
        <f t="shared" si="69"/>
        <v>5</v>
      </c>
      <c r="CM42" s="88">
        <f t="shared" si="69"/>
        <v>67838.959999999992</v>
      </c>
      <c r="CN42" s="88">
        <f t="shared" si="69"/>
        <v>0</v>
      </c>
      <c r="CO42" s="88">
        <f t="shared" si="69"/>
        <v>0</v>
      </c>
      <c r="CP42" s="88">
        <f t="shared" si="69"/>
        <v>105</v>
      </c>
      <c r="CQ42" s="88">
        <f t="shared" si="69"/>
        <v>1515796.7999999998</v>
      </c>
      <c r="CR42" s="88">
        <f t="shared" si="69"/>
        <v>17</v>
      </c>
      <c r="CS42" s="88">
        <f t="shared" si="69"/>
        <v>484080.35199999996</v>
      </c>
      <c r="CT42" s="88">
        <f t="shared" si="69"/>
        <v>67</v>
      </c>
      <c r="CU42" s="88">
        <f t="shared" si="69"/>
        <v>3040698.64</v>
      </c>
      <c r="CV42" s="88">
        <f t="shared" si="69"/>
        <v>0</v>
      </c>
      <c r="CW42" s="88">
        <f t="shared" si="69"/>
        <v>0</v>
      </c>
      <c r="CX42" s="88">
        <f t="shared" si="69"/>
        <v>10</v>
      </c>
      <c r="CY42" s="88">
        <f t="shared" si="69"/>
        <v>256223.52</v>
      </c>
      <c r="CZ42" s="88">
        <f t="shared" si="69"/>
        <v>0</v>
      </c>
      <c r="DA42" s="88">
        <f t="shared" si="69"/>
        <v>0</v>
      </c>
      <c r="DB42" s="88">
        <f t="shared" si="69"/>
        <v>0</v>
      </c>
      <c r="DC42" s="91">
        <f t="shared" si="69"/>
        <v>0</v>
      </c>
      <c r="DD42" s="88">
        <f t="shared" si="69"/>
        <v>3</v>
      </c>
      <c r="DE42" s="88">
        <f t="shared" si="69"/>
        <v>85407.84</v>
      </c>
      <c r="DF42" s="92">
        <f t="shared" si="69"/>
        <v>11</v>
      </c>
      <c r="DG42" s="88">
        <f t="shared" si="69"/>
        <v>387489.984</v>
      </c>
      <c r="DH42" s="88">
        <f t="shared" si="69"/>
        <v>6</v>
      </c>
      <c r="DI42" s="88">
        <f t="shared" si="69"/>
        <v>193021.71839999998</v>
      </c>
      <c r="DJ42" s="88">
        <v>5</v>
      </c>
      <c r="DK42" s="88">
        <f t="shared" si="69"/>
        <v>118883.976</v>
      </c>
      <c r="DL42" s="88">
        <f t="shared" si="69"/>
        <v>41</v>
      </c>
      <c r="DM42" s="88">
        <f t="shared" si="69"/>
        <v>2196393.96</v>
      </c>
      <c r="DN42" s="88">
        <f t="shared" si="69"/>
        <v>3264</v>
      </c>
      <c r="DO42" s="88">
        <f t="shared" si="69"/>
        <v>106787745.69440003</v>
      </c>
    </row>
    <row r="43" spans="1:119" x14ac:dyDescent="0.25">
      <c r="A43" s="78"/>
      <c r="B43" s="79">
        <v>28</v>
      </c>
      <c r="C43" s="60" t="s">
        <v>169</v>
      </c>
      <c r="D43" s="61">
        <v>22900</v>
      </c>
      <c r="E43" s="80">
        <v>1.72</v>
      </c>
      <c r="F43" s="80"/>
      <c r="G43" s="63">
        <v>1</v>
      </c>
      <c r="H43" s="64"/>
      <c r="I43" s="64"/>
      <c r="J43" s="61">
        <v>1.4</v>
      </c>
      <c r="K43" s="61">
        <v>1.68</v>
      </c>
      <c r="L43" s="61">
        <v>2.23</v>
      </c>
      <c r="M43" s="65">
        <v>2.57</v>
      </c>
      <c r="N43" s="68">
        <v>4</v>
      </c>
      <c r="O43" s="67">
        <f t="shared" ref="O43" si="70">(N43*$D43*$E43*$G43*$J43)</f>
        <v>220572.79999999999</v>
      </c>
      <c r="P43" s="68"/>
      <c r="Q43" s="68">
        <f t="shared" ref="Q43" si="71">(P43*$D43*$E43*$G43*$J43)</f>
        <v>0</v>
      </c>
      <c r="R43" s="68">
        <v>5</v>
      </c>
      <c r="S43" s="67">
        <f t="shared" ref="S43" si="72">(R43*$D43*$E43*$G43*$J43)</f>
        <v>275716</v>
      </c>
      <c r="T43" s="68"/>
      <c r="U43" s="67">
        <f t="shared" ref="U43" si="73">(T43*$D43*$E43*$G43*$J43)</f>
        <v>0</v>
      </c>
      <c r="V43" s="68">
        <v>0</v>
      </c>
      <c r="W43" s="67">
        <f t="shared" ref="W43" si="74">(V43*$D43*$E43*$G43*$J43)</f>
        <v>0</v>
      </c>
      <c r="X43" s="68">
        <v>0</v>
      </c>
      <c r="Y43" s="67">
        <f t="shared" ref="Y43" si="75">(X43*$D43*$E43*$G43*$J43)</f>
        <v>0</v>
      </c>
      <c r="Z43" s="68">
        <v>900</v>
      </c>
      <c r="AA43" s="67">
        <f t="shared" ref="AA43" si="76">(Z43*$D43*$E43*$G43*$J43)</f>
        <v>49628880</v>
      </c>
      <c r="AB43" s="68">
        <v>0</v>
      </c>
      <c r="AC43" s="67">
        <f t="shared" ref="AC43" si="77">(AB43*$D43*$E43*$G43*$J43)</f>
        <v>0</v>
      </c>
      <c r="AD43" s="68"/>
      <c r="AE43" s="67">
        <f t="shared" ref="AE43" si="78">(AD43*$D43*$E43*$G43*$J43)</f>
        <v>0</v>
      </c>
      <c r="AF43" s="68">
        <v>0</v>
      </c>
      <c r="AG43" s="67">
        <f t="shared" ref="AG43" si="79">(AF43*$D43*$E43*$G43*$J43)</f>
        <v>0</v>
      </c>
      <c r="AH43" s="70"/>
      <c r="AI43" s="67">
        <f t="shared" ref="AI43" si="80">(AH43*$D43*$E43*$G43*$J43)</f>
        <v>0</v>
      </c>
      <c r="AJ43" s="68">
        <v>13</v>
      </c>
      <c r="AK43" s="67">
        <f t="shared" ref="AK43" si="81">(AJ43*$D43*$E43*$G43*$J43)</f>
        <v>716861.6</v>
      </c>
      <c r="AL43" s="82">
        <v>0</v>
      </c>
      <c r="AM43" s="67">
        <f t="shared" ref="AM43" si="82">(AL43*$D43*$E43*$G43*$K43)</f>
        <v>0</v>
      </c>
      <c r="AN43" s="68"/>
      <c r="AO43" s="73">
        <f t="shared" ref="AO43" si="83">(AN43*$D43*$E43*$G43*$K43)</f>
        <v>0</v>
      </c>
      <c r="AP43" s="68">
        <v>0</v>
      </c>
      <c r="AQ43" s="67">
        <f t="shared" ref="AQ43" si="84">(AP43*$D43*$E43*$G43*$J43)</f>
        <v>0</v>
      </c>
      <c r="AR43" s="68">
        <v>0</v>
      </c>
      <c r="AS43" s="68">
        <f t="shared" ref="AS43" si="85">(AR43*$D43*$E43*$G43*$J43)</f>
        <v>0</v>
      </c>
      <c r="AT43" s="68"/>
      <c r="AU43" s="68">
        <f t="shared" ref="AU43" si="86">(AT43*$D43*$E43*$G43*$J43)</f>
        <v>0</v>
      </c>
      <c r="AV43" s="68">
        <v>0</v>
      </c>
      <c r="AW43" s="67">
        <f t="shared" ref="AW43" si="87">(AV43*$D43*$E43*$G43*$J43)</f>
        <v>0</v>
      </c>
      <c r="AX43" s="68">
        <v>0</v>
      </c>
      <c r="AY43" s="67">
        <f t="shared" ref="AY43" si="88">(AX43*$D43*$E43*$G43*$J43)</f>
        <v>0</v>
      </c>
      <c r="AZ43" s="68">
        <v>0</v>
      </c>
      <c r="BA43" s="67">
        <f t="shared" ref="BA43" si="89">(AZ43*$D43*$E43*$G43*$J43)</f>
        <v>0</v>
      </c>
      <c r="BB43" s="68">
        <v>6</v>
      </c>
      <c r="BC43" s="67">
        <f t="shared" ref="BC43" si="90">(BB43*$D43*$E43*$G43*$J43)</f>
        <v>330859.19999999995</v>
      </c>
      <c r="BD43" s="68">
        <v>1</v>
      </c>
      <c r="BE43" s="67">
        <f t="shared" ref="BE43" si="91">(BD43*$D43*$E43*$G43*$J43)</f>
        <v>55143.199999999997</v>
      </c>
      <c r="BF43" s="68">
        <v>1</v>
      </c>
      <c r="BG43" s="67">
        <f t="shared" ref="BG43" si="92">(BF43*$D43*$E43*$G43*$K43)</f>
        <v>66171.839999999997</v>
      </c>
      <c r="BH43" s="68"/>
      <c r="BI43" s="67">
        <f t="shared" ref="BI43" si="93">(BH43*$D43*$E43*$G43*$K43)</f>
        <v>0</v>
      </c>
      <c r="BJ43" s="68">
        <v>2</v>
      </c>
      <c r="BK43" s="67">
        <f t="shared" ref="BK43" si="94">(BJ43*$D43*$E43*$G43*$K43)</f>
        <v>132343.67999999999</v>
      </c>
      <c r="BL43" s="68">
        <v>0</v>
      </c>
      <c r="BM43" s="67">
        <f t="shared" ref="BM43" si="95">(BL43*$D43*$E43*$G43*$K43)</f>
        <v>0</v>
      </c>
      <c r="BN43" s="68">
        <v>1</v>
      </c>
      <c r="BO43" s="67">
        <f t="shared" ref="BO43" si="96">(BN43*$D43*$E43*$G43*$K43)</f>
        <v>66171.839999999997</v>
      </c>
      <c r="BP43" s="68">
        <v>7</v>
      </c>
      <c r="BQ43" s="67">
        <f t="shared" ref="BQ43" si="97">(BP43*$D43*$E43*$G43*$K43)</f>
        <v>463202.88</v>
      </c>
      <c r="BR43" s="68">
        <v>1</v>
      </c>
      <c r="BS43" s="67">
        <f t="shared" ref="BS43" si="98">(BR43*$D43*$E43*$G43*$K43)</f>
        <v>66171.839999999997</v>
      </c>
      <c r="BT43" s="68">
        <v>7</v>
      </c>
      <c r="BU43" s="67">
        <f t="shared" ref="BU43" si="99">(BT43*$D43*$E43*$G43*$K43)</f>
        <v>463202.88</v>
      </c>
      <c r="BV43" s="68"/>
      <c r="BW43" s="67">
        <f t="shared" ref="BW43" si="100">(BV43*$D43*$E43*$G43*$K43)</f>
        <v>0</v>
      </c>
      <c r="BX43" s="68"/>
      <c r="BY43" s="67">
        <f t="shared" ref="BY43" si="101">(BX43*$D43*$E43*$G43*$K43)</f>
        <v>0</v>
      </c>
      <c r="BZ43" s="68">
        <v>11</v>
      </c>
      <c r="CA43" s="75">
        <f t="shared" ref="CA43" si="102">(BZ43*$D43*$E43*$G43*$K43)</f>
        <v>727890.24</v>
      </c>
      <c r="CB43" s="68"/>
      <c r="CC43" s="67">
        <f t="shared" ref="CC43" si="103">(CB43*$D43*$E43*$G43*$J43)</f>
        <v>0</v>
      </c>
      <c r="CD43" s="68"/>
      <c r="CE43" s="67">
        <f t="shared" ref="CE43" si="104">(CD43*$D43*$E43*$G43*$J43)</f>
        <v>0</v>
      </c>
      <c r="CF43" s="68">
        <v>0</v>
      </c>
      <c r="CG43" s="67">
        <f t="shared" ref="CG43" si="105">(CF43*$D43*$E43*$G43*$J43)</f>
        <v>0</v>
      </c>
      <c r="CH43" s="68"/>
      <c r="CI43" s="68">
        <f t="shared" ref="CI43" si="106">(CH43*$D43*$E43*$G43*$J43)</f>
        <v>0</v>
      </c>
      <c r="CJ43" s="68"/>
      <c r="CK43" s="67">
        <f t="shared" ref="CK43" si="107">(CJ43*$D43*$E43*$G43*$K43)</f>
        <v>0</v>
      </c>
      <c r="CL43" s="68"/>
      <c r="CM43" s="67">
        <f t="shared" ref="CM43" si="108">(CL43*$D43*$E43*$G43*$J43)</f>
        <v>0</v>
      </c>
      <c r="CN43" s="68"/>
      <c r="CO43" s="67">
        <f t="shared" ref="CO43" si="109">(CN43*$D43*$E43*$G43*$J43)</f>
        <v>0</v>
      </c>
      <c r="CP43" s="68"/>
      <c r="CQ43" s="67">
        <f t="shared" ref="CQ43" si="110">(CP43*$D43*$E43*$G43*$J43)</f>
        <v>0</v>
      </c>
      <c r="CR43" s="68">
        <v>1</v>
      </c>
      <c r="CS43" s="67">
        <f t="shared" ref="CS43" si="111">(CR43*$D43*$E43*$G43*$J43)</f>
        <v>55143.199999999997</v>
      </c>
      <c r="CT43" s="68">
        <v>45</v>
      </c>
      <c r="CU43" s="67">
        <f t="shared" ref="CU43" si="112">(CT43*$D43*$E43*$G43*$J43)</f>
        <v>2481444</v>
      </c>
      <c r="CV43" s="68"/>
      <c r="CW43" s="67">
        <f t="shared" ref="CW43" si="113">(CV43*$D43*$E43*$G43*$K43)</f>
        <v>0</v>
      </c>
      <c r="CX43" s="82">
        <v>0</v>
      </c>
      <c r="CY43" s="67">
        <f t="shared" ref="CY43" si="114">(CX43*$D43*$E43*$G43*$K43)</f>
        <v>0</v>
      </c>
      <c r="CZ43" s="68"/>
      <c r="DA43" s="67">
        <f t="shared" ref="DA43" si="115">(CZ43*$D43*$E43*$G43*$J43)</f>
        <v>0</v>
      </c>
      <c r="DB43" s="68">
        <v>0</v>
      </c>
      <c r="DC43" s="73">
        <f t="shared" ref="DC43" si="116">(DB43*$D43*$E43*$G43*$K43)</f>
        <v>0</v>
      </c>
      <c r="DD43" s="68">
        <v>0</v>
      </c>
      <c r="DE43" s="67">
        <f t="shared" ref="DE43" si="117">(DD43*$D43*$E43*$G43*$K43)</f>
        <v>0</v>
      </c>
      <c r="DF43" s="83">
        <v>1</v>
      </c>
      <c r="DG43" s="67">
        <f t="shared" ref="DG43" si="118">(DF43*$D43*$E43*$G43*$K43)</f>
        <v>66171.839999999997</v>
      </c>
      <c r="DH43" s="68"/>
      <c r="DI43" s="67">
        <f t="shared" ref="DI43" si="119">(DH43*$D43*$E43*$G43*$K43)</f>
        <v>0</v>
      </c>
      <c r="DJ43" s="68"/>
      <c r="DK43" s="67">
        <f t="shared" ref="DK43" si="120">(DJ43*$D43*$E43*$G43*$L43)</f>
        <v>0</v>
      </c>
      <c r="DL43" s="68">
        <v>3</v>
      </c>
      <c r="DM43" s="75">
        <f t="shared" ref="DM43" si="121">(DL43*$D43*$E43*$G43*$M43)</f>
        <v>303681.48</v>
      </c>
      <c r="DN43" s="77">
        <f t="shared" ref="DN43:DO45" si="122">SUM(N43,P43,R43,T43,V43,X43,Z43,AB43,AD43,AF43,AH43,AJ43,AL43,AP43,AR43,CF43,AT43,AV43,AX43,AZ43,BB43,CJ43,BD43,BF43,BH43,BL43,AN43,BN43,BP43,BR43,BT43,BV43,BX43,BZ43,CB43,CD43,CH43,CL43,CN43,CP43,CR43,CT43,CV43,CX43,BJ43,CZ43,DB43,DD43,DF43,DH43,DJ43,DL43)</f>
        <v>1009</v>
      </c>
      <c r="DO43" s="75">
        <f t="shared" si="122"/>
        <v>56119628.520000026</v>
      </c>
    </row>
    <row r="44" spans="1:119" ht="33.75" customHeight="1" x14ac:dyDescent="0.25">
      <c r="A44" s="78"/>
      <c r="B44" s="79">
        <v>29</v>
      </c>
      <c r="C44" s="60" t="s">
        <v>170</v>
      </c>
      <c r="D44" s="61">
        <v>22900</v>
      </c>
      <c r="E44" s="80">
        <v>0.74</v>
      </c>
      <c r="F44" s="80"/>
      <c r="G44" s="63">
        <v>1</v>
      </c>
      <c r="H44" s="64"/>
      <c r="I44" s="64"/>
      <c r="J44" s="61">
        <v>1.4</v>
      </c>
      <c r="K44" s="61">
        <v>1.68</v>
      </c>
      <c r="L44" s="61">
        <v>2.23</v>
      </c>
      <c r="M44" s="65">
        <v>2.57</v>
      </c>
      <c r="N44" s="68">
        <v>20</v>
      </c>
      <c r="O44" s="67">
        <f>(N44*$D44*$E44*$G44*$J44*$O$8)</f>
        <v>521936.8</v>
      </c>
      <c r="P44" s="68">
        <v>8</v>
      </c>
      <c r="Q44" s="68">
        <f>(P44*$D44*$E44*$G44*$J44*$Q$8)</f>
        <v>208774.72</v>
      </c>
      <c r="R44" s="68">
        <v>34</v>
      </c>
      <c r="S44" s="67">
        <f>(R44*$D44*$E44*$G44*$J44*$S$8)</f>
        <v>887292.56</v>
      </c>
      <c r="T44" s="68"/>
      <c r="U44" s="67">
        <f>(T44/12*7*$D44*$E44*$G44*$J44*$U$8)+(T44/12*5*$D44*$E44*$G44*$J44*$U$9)</f>
        <v>0</v>
      </c>
      <c r="V44" s="68">
        <v>0</v>
      </c>
      <c r="W44" s="67">
        <f>(V44*$D44*$E44*$G44*$J44*$W$8)</f>
        <v>0</v>
      </c>
      <c r="X44" s="68">
        <v>0</v>
      </c>
      <c r="Y44" s="67">
        <f>(X44*$D44*$E44*$G44*$J44*$Y$8)</f>
        <v>0</v>
      </c>
      <c r="Z44" s="68">
        <v>400</v>
      </c>
      <c r="AA44" s="67">
        <f>(Z44*$D44*$E44*$G44*$J44*$AA$8)</f>
        <v>10438736</v>
      </c>
      <c r="AB44" s="68">
        <v>0</v>
      </c>
      <c r="AC44" s="67">
        <f>(AB44*$D44*$E44*$G44*$J44*$AC$8)</f>
        <v>0</v>
      </c>
      <c r="AD44" s="68">
        <v>15</v>
      </c>
      <c r="AE44" s="67">
        <f>(AD44*$D44*$E44*$G44*$J44*$AE$8)</f>
        <v>391452.60000000003</v>
      </c>
      <c r="AF44" s="68">
        <v>0</v>
      </c>
      <c r="AG44" s="67">
        <f>(AF44*$D44*$E44*$G44*$J44*$AG$8)</f>
        <v>0</v>
      </c>
      <c r="AH44" s="68">
        <v>5</v>
      </c>
      <c r="AI44" s="67">
        <f>(AH44*$D44*$E44*$G44*$J44*$AI$8)</f>
        <v>130484.2</v>
      </c>
      <c r="AJ44" s="68">
        <v>18</v>
      </c>
      <c r="AK44" s="67">
        <f>(AJ44*$D44*$E44*$G44*$J44*$AK$8)</f>
        <v>469743.12</v>
      </c>
      <c r="AL44" s="82"/>
      <c r="AM44" s="67">
        <f>(AL44*$D44*$E44*$G44*$K44*$AM$8)</f>
        <v>0</v>
      </c>
      <c r="AN44" s="68">
        <v>1</v>
      </c>
      <c r="AO44" s="73">
        <f>(AN44*$D44*$E44*$G44*$K44*$AO$8)</f>
        <v>31316.208000000002</v>
      </c>
      <c r="AP44" s="68">
        <v>5</v>
      </c>
      <c r="AQ44" s="67">
        <f>(AP44*$D44*$E44*$G44*$J44*$AQ$8)</f>
        <v>118621.99999999999</v>
      </c>
      <c r="AR44" s="68"/>
      <c r="AS44" s="68">
        <f>(AR44*$D44*$E44*$G44*$J44*$AS$8)</f>
        <v>0</v>
      </c>
      <c r="AT44" s="68">
        <v>230</v>
      </c>
      <c r="AU44" s="68">
        <f>(AT44*$D44*$E44*$G44*$J44*$AU$8)</f>
        <v>6275103.7999999998</v>
      </c>
      <c r="AV44" s="68">
        <v>0</v>
      </c>
      <c r="AW44" s="67">
        <f>(AV44*$D44*$E44*$G44*$J44*$AW$8)</f>
        <v>0</v>
      </c>
      <c r="AX44" s="68">
        <v>0</v>
      </c>
      <c r="AY44" s="67">
        <f>(AX44*$D44*$E44*$G44*$J44*$AY$8)</f>
        <v>0</v>
      </c>
      <c r="AZ44" s="68">
        <v>0</v>
      </c>
      <c r="BA44" s="67">
        <f>(AZ44*$D44*$E44*$G44*$J44*$BA$8)</f>
        <v>0</v>
      </c>
      <c r="BB44" s="68">
        <v>20</v>
      </c>
      <c r="BC44" s="67">
        <f>(BB44*$D44*$E44*$G44*$J44*$BC$8)</f>
        <v>521936.8</v>
      </c>
      <c r="BD44" s="68">
        <v>7</v>
      </c>
      <c r="BE44" s="67">
        <f>(BD44*$D44*$E44*$G44*$J44*$BE$8)</f>
        <v>182677.88</v>
      </c>
      <c r="BF44" s="68">
        <v>63</v>
      </c>
      <c r="BG44" s="67">
        <f>(BF44*$D44*$E44*$G44*$K44*$BG$8)</f>
        <v>1793564.64</v>
      </c>
      <c r="BH44" s="68">
        <v>4</v>
      </c>
      <c r="BI44" s="67">
        <f>(BH44*$D44*$E44*$G44*$K44*$BI$8)</f>
        <v>113877.12</v>
      </c>
      <c r="BJ44" s="68">
        <v>76</v>
      </c>
      <c r="BK44" s="67">
        <f>(BJ44*$D44*$E44*$G44*$K44*$BK$8)</f>
        <v>2488215.0719999997</v>
      </c>
      <c r="BL44" s="68">
        <v>0</v>
      </c>
      <c r="BM44" s="67">
        <f>(BL44*$D44*$E44*$G44*$K44*$BM$8)</f>
        <v>0</v>
      </c>
      <c r="BN44" s="68">
        <v>10</v>
      </c>
      <c r="BO44" s="67">
        <f>(BN44*$D44*$E44*$G44*$K44*$BO$8)</f>
        <v>313162.08</v>
      </c>
      <c r="BP44" s="68">
        <v>25</v>
      </c>
      <c r="BQ44" s="67">
        <f>(BP44*$D44*$E44*$G44*$K44*$BQ$8)</f>
        <v>711732</v>
      </c>
      <c r="BR44" s="68">
        <v>13</v>
      </c>
      <c r="BS44" s="67">
        <f>(BR44*$D44*$E44*$G44*$K44*$BS$8)</f>
        <v>462625.80000000005</v>
      </c>
      <c r="BT44" s="68">
        <v>13</v>
      </c>
      <c r="BU44" s="67">
        <f>(BT44*$D44*$E44*$G44*$K44*$BU$8)</f>
        <v>333090.576</v>
      </c>
      <c r="BV44" s="68">
        <v>20</v>
      </c>
      <c r="BW44" s="67">
        <f>(BV44*$D44*$E44*$G44*$K44*$BW$8)</f>
        <v>711732</v>
      </c>
      <c r="BX44" s="68">
        <v>19</v>
      </c>
      <c r="BY44" s="67">
        <f>(BX44*$D44*$E44*$G44*$K44*$BY$8)</f>
        <v>540916.31999999995</v>
      </c>
      <c r="BZ44" s="74">
        <f>50+2</f>
        <v>52</v>
      </c>
      <c r="CA44" s="75">
        <f>(BZ44*$D44*$E44*$G44*$K44*$CA$8)</f>
        <v>1480402.56</v>
      </c>
      <c r="CB44" s="68">
        <v>227</v>
      </c>
      <c r="CC44" s="67">
        <f>(CB44*$D44*$E44*$G44*$J44*$CC$8)</f>
        <v>6085545.8439999996</v>
      </c>
      <c r="CD44" s="68">
        <v>57</v>
      </c>
      <c r="CE44" s="67">
        <f>(CD44*$D44*$E44*$G44*$J44*$CE$8)</f>
        <v>1528088.6039999996</v>
      </c>
      <c r="CF44" s="68">
        <v>0</v>
      </c>
      <c r="CG44" s="67">
        <f>(CF44*$D44*$E44*$G44*$J44*$CG$8)</f>
        <v>0</v>
      </c>
      <c r="CH44" s="68"/>
      <c r="CI44" s="68">
        <f>(CH44*$D44*$E44*$G44*$J44*$CI$8)</f>
        <v>0</v>
      </c>
      <c r="CJ44" s="68"/>
      <c r="CK44" s="67">
        <f>(CJ44*$D44*$E44*$G44*$K44*$CK$8)</f>
        <v>0</v>
      </c>
      <c r="CL44" s="68">
        <v>2</v>
      </c>
      <c r="CM44" s="67">
        <f>(CL44*$D44*$E44*$G44*$J44*$CM$8)</f>
        <v>33214.159999999996</v>
      </c>
      <c r="CN44" s="68"/>
      <c r="CO44" s="67">
        <f>(CN44*$D44*$E44*$G44*$J44*$CO$8)</f>
        <v>0</v>
      </c>
      <c r="CP44" s="68">
        <v>60</v>
      </c>
      <c r="CQ44" s="67">
        <f>(CP44*$D44*$E44*$G44*$J44*$CQ$8)</f>
        <v>996424.79999999993</v>
      </c>
      <c r="CR44" s="68">
        <v>16</v>
      </c>
      <c r="CS44" s="67">
        <f>(CR44*$D44*$E44*$G44*$J44*$CS$8)</f>
        <v>428937.15199999994</v>
      </c>
      <c r="CT44" s="68">
        <v>20</v>
      </c>
      <c r="CU44" s="67">
        <f>(CT44*$D44*$E44*$G44*$J44*$CU$8)</f>
        <v>536171.43999999983</v>
      </c>
      <c r="CV44" s="68"/>
      <c r="CW44" s="67">
        <f>(CV44*$D44*$E44*$G44*$K44*$CW$8)</f>
        <v>0</v>
      </c>
      <c r="CX44" s="82">
        <v>10</v>
      </c>
      <c r="CY44" s="67">
        <f>(CX44*$D44*$E44*$G44*$K44*$CY$8)</f>
        <v>256223.52</v>
      </c>
      <c r="CZ44" s="68"/>
      <c r="DA44" s="67">
        <f>(CZ44*$D44*$E44*$G44*$J44*$DA$8)</f>
        <v>0</v>
      </c>
      <c r="DB44" s="68"/>
      <c r="DC44" s="73">
        <f>(DB44*$D44*$E44*$G44*$K44*$DC$8)</f>
        <v>0</v>
      </c>
      <c r="DD44" s="68">
        <v>3</v>
      </c>
      <c r="DE44" s="67">
        <f>(DD44*$D44*$E44*$G44*$K44*$DE$8)</f>
        <v>85407.84</v>
      </c>
      <c r="DF44" s="83">
        <v>9</v>
      </c>
      <c r="DG44" s="67">
        <f>(DF44*$D44*$E44*$G44*$K44*$DG$8)</f>
        <v>307468.22399999999</v>
      </c>
      <c r="DH44" s="68">
        <v>6</v>
      </c>
      <c r="DI44" s="67">
        <f>(DH44*$D44*$E44*$G44*$K44*$DI$8)</f>
        <v>193021.71839999998</v>
      </c>
      <c r="DJ44" s="68">
        <v>1</v>
      </c>
      <c r="DK44" s="67">
        <f>(DJ44*$D44*$E44*$G44*$L44*$DK$8)</f>
        <v>45347.495999999999</v>
      </c>
      <c r="DL44" s="68">
        <v>35</v>
      </c>
      <c r="DM44" s="75">
        <f>(DL44*$D44*$E44*$G44*$M44*$DM$8)</f>
        <v>1829151.24</v>
      </c>
      <c r="DN44" s="77">
        <f t="shared" si="122"/>
        <v>1504</v>
      </c>
      <c r="DO44" s="75">
        <f t="shared" si="122"/>
        <v>41452396.894400001</v>
      </c>
    </row>
    <row r="45" spans="1:119" ht="27" customHeight="1" x14ac:dyDescent="0.25">
      <c r="A45" s="78"/>
      <c r="B45" s="79">
        <v>30</v>
      </c>
      <c r="C45" s="60" t="s">
        <v>171</v>
      </c>
      <c r="D45" s="61">
        <v>22900</v>
      </c>
      <c r="E45" s="80">
        <v>0.36</v>
      </c>
      <c r="F45" s="80"/>
      <c r="G45" s="63">
        <v>1</v>
      </c>
      <c r="H45" s="64"/>
      <c r="I45" s="64"/>
      <c r="J45" s="61">
        <v>1.4</v>
      </c>
      <c r="K45" s="61">
        <v>1.68</v>
      </c>
      <c r="L45" s="61">
        <v>2.23</v>
      </c>
      <c r="M45" s="65">
        <v>2.57</v>
      </c>
      <c r="N45" s="68"/>
      <c r="O45" s="67">
        <f>(N45*$D45*$E45*$G45*$J45)</f>
        <v>0</v>
      </c>
      <c r="P45" s="68"/>
      <c r="Q45" s="68">
        <f>(P45*$D45*$E45*$G45*$J45)</f>
        <v>0</v>
      </c>
      <c r="R45" s="68">
        <v>16</v>
      </c>
      <c r="S45" s="67">
        <f>(R45*$D45*$E45*$G45*$J45)</f>
        <v>184665.59999999998</v>
      </c>
      <c r="T45" s="68"/>
      <c r="U45" s="67">
        <f>(T45*$D45*$E45*$G45*$J45)</f>
        <v>0</v>
      </c>
      <c r="V45" s="68">
        <v>0</v>
      </c>
      <c r="W45" s="67">
        <f>(V45*$D45*$E45*$G45*$J45)</f>
        <v>0</v>
      </c>
      <c r="X45" s="68">
        <v>0</v>
      </c>
      <c r="Y45" s="67">
        <f>(X45*$D45*$E45*$G45*$J45)</f>
        <v>0</v>
      </c>
      <c r="Z45" s="68">
        <v>130</v>
      </c>
      <c r="AA45" s="67">
        <f>(Z45*$D45*$E45*$G45*$J45)</f>
        <v>1500408</v>
      </c>
      <c r="AB45" s="68">
        <v>0</v>
      </c>
      <c r="AC45" s="67">
        <f>(AB45*$D45*$E45*$G45*$J45)</f>
        <v>0</v>
      </c>
      <c r="AD45" s="68"/>
      <c r="AE45" s="67">
        <f>(AD45*$D45*$E45*$G45*$J45)</f>
        <v>0</v>
      </c>
      <c r="AF45" s="68">
        <v>0</v>
      </c>
      <c r="AG45" s="67">
        <f>(AF45*$D45*$E45*$G45*$J45)</f>
        <v>0</v>
      </c>
      <c r="AH45" s="70"/>
      <c r="AI45" s="67">
        <f>(AH45*$D45*$E45*$G45*$J45)</f>
        <v>0</v>
      </c>
      <c r="AJ45" s="68">
        <v>122</v>
      </c>
      <c r="AK45" s="67">
        <f>(AJ45*$D45*$E45*$G45*$J45)</f>
        <v>1408075.2</v>
      </c>
      <c r="AL45" s="82">
        <v>0</v>
      </c>
      <c r="AM45" s="67">
        <f>(AL45*$D45*$E45*$G45*$K45)</f>
        <v>0</v>
      </c>
      <c r="AN45" s="68">
        <v>2</v>
      </c>
      <c r="AO45" s="73">
        <f>(AN45*$D45*$E45*$G45*$K45)</f>
        <v>27699.84</v>
      </c>
      <c r="AP45" s="68"/>
      <c r="AQ45" s="67">
        <f>(AP45*$D45*$E45*$G45*$J45)</f>
        <v>0</v>
      </c>
      <c r="AR45" s="68"/>
      <c r="AS45" s="68">
        <f>(AR45*$D45*$E45*$G45*$J45)</f>
        <v>0</v>
      </c>
      <c r="AT45" s="68">
        <v>70</v>
      </c>
      <c r="AU45" s="68">
        <f>(AT45*$D45*$E45*$G45*$J45)</f>
        <v>807912</v>
      </c>
      <c r="AV45" s="68">
        <v>0</v>
      </c>
      <c r="AW45" s="67">
        <f>(AV45*$D45*$E45*$G45*$J45)</f>
        <v>0</v>
      </c>
      <c r="AX45" s="68">
        <v>0</v>
      </c>
      <c r="AY45" s="67">
        <f>(AX45*$D45*$E45*$G45*$J45)</f>
        <v>0</v>
      </c>
      <c r="AZ45" s="68">
        <v>0</v>
      </c>
      <c r="BA45" s="67">
        <f>(AZ45*$D45*$E45*$G45*$J45)</f>
        <v>0</v>
      </c>
      <c r="BB45" s="68">
        <v>3</v>
      </c>
      <c r="BC45" s="67">
        <f>(BB45*$D45*$E45*$G45*$J45)</f>
        <v>34624.799999999996</v>
      </c>
      <c r="BD45" s="68">
        <v>10</v>
      </c>
      <c r="BE45" s="67">
        <f>(BD45*$D45*$E45*$G45*$J45)</f>
        <v>115415.99999999999</v>
      </c>
      <c r="BF45" s="68">
        <v>31</v>
      </c>
      <c r="BG45" s="67">
        <f>(BF45*$D45*$E45*$G45*$K45)</f>
        <v>429347.51999999996</v>
      </c>
      <c r="BH45" s="68"/>
      <c r="BI45" s="67">
        <f>(BH45*$D45*$E45*$G45*$K45)</f>
        <v>0</v>
      </c>
      <c r="BJ45" s="68">
        <v>80</v>
      </c>
      <c r="BK45" s="67">
        <f>(BJ45*$D45*$E45*$G45*$K45)</f>
        <v>1107993.5999999999</v>
      </c>
      <c r="BL45" s="68">
        <v>0</v>
      </c>
      <c r="BM45" s="67">
        <f>(BL45*$D45*$E45*$G45*$K45)</f>
        <v>0</v>
      </c>
      <c r="BN45" s="68">
        <f>15+6</f>
        <v>21</v>
      </c>
      <c r="BO45" s="67">
        <f>(BN45*$D45*$E45*$G45*$K45)</f>
        <v>290848.32</v>
      </c>
      <c r="BP45" s="68">
        <v>13</v>
      </c>
      <c r="BQ45" s="67">
        <f>(BP45*$D45*$E45*$G45*$K45)</f>
        <v>180048.96</v>
      </c>
      <c r="BR45" s="68"/>
      <c r="BS45" s="67">
        <f>(BR45*$D45*$E45*$G45*$K45)</f>
        <v>0</v>
      </c>
      <c r="BT45" s="68">
        <v>21</v>
      </c>
      <c r="BU45" s="67">
        <f>(BT45*$D45*$E45*$G45*$K45)</f>
        <v>290848.32</v>
      </c>
      <c r="BV45" s="68">
        <v>5</v>
      </c>
      <c r="BW45" s="67">
        <f>(BV45*$D45*$E45*$G45*$K45)</f>
        <v>69249.599999999991</v>
      </c>
      <c r="BX45" s="68">
        <v>30</v>
      </c>
      <c r="BY45" s="67">
        <f>(BX45*$D45*$E45*$G45*$K45)</f>
        <v>415497.6</v>
      </c>
      <c r="BZ45" s="68">
        <v>9</v>
      </c>
      <c r="CA45" s="75">
        <f>(BZ45*$D45*$E45*$G45*$K45)</f>
        <v>124649.28</v>
      </c>
      <c r="CB45" s="68"/>
      <c r="CC45" s="67">
        <f>(CB45*$D45*$E45*$G45*$J45)</f>
        <v>0</v>
      </c>
      <c r="CD45" s="68">
        <v>130</v>
      </c>
      <c r="CE45" s="67">
        <f>(CD45*$D45*$E45*$G45*$J45)</f>
        <v>1500408</v>
      </c>
      <c r="CF45" s="68">
        <v>0</v>
      </c>
      <c r="CG45" s="67">
        <f>(CF45*$D45*$E45*$G45*$J45)</f>
        <v>0</v>
      </c>
      <c r="CH45" s="68"/>
      <c r="CI45" s="68">
        <f>(CH45*$D45*$E45*$G45*$J45)</f>
        <v>0</v>
      </c>
      <c r="CJ45" s="68"/>
      <c r="CK45" s="67">
        <f>(CJ45*$D45*$E45*$G45*$K45)</f>
        <v>0</v>
      </c>
      <c r="CL45" s="68">
        <v>3</v>
      </c>
      <c r="CM45" s="67">
        <f>(CL45*$D45*$E45*$G45*$J45)</f>
        <v>34624.799999999996</v>
      </c>
      <c r="CN45" s="68"/>
      <c r="CO45" s="67">
        <f>(CN45*$D45*$E45*$G45*$J45)</f>
        <v>0</v>
      </c>
      <c r="CP45" s="68">
        <v>45</v>
      </c>
      <c r="CQ45" s="67">
        <f>(CP45*$D45*$E45*$G45*$J45)</f>
        <v>519371.99999999994</v>
      </c>
      <c r="CR45" s="68"/>
      <c r="CS45" s="67">
        <f>(CR45*$D45*$E45*$G45*$J45)</f>
        <v>0</v>
      </c>
      <c r="CT45" s="68">
        <v>2</v>
      </c>
      <c r="CU45" s="67">
        <f>(CT45*$D45*$E45*$G45*$J45)</f>
        <v>23083.199999999997</v>
      </c>
      <c r="CV45" s="68"/>
      <c r="CW45" s="67">
        <f>(CV45*$D45*$E45*$G45*$K45)</f>
        <v>0</v>
      </c>
      <c r="CX45" s="82">
        <v>0</v>
      </c>
      <c r="CY45" s="67">
        <f>(CX45*$D45*$E45*$G45*$K45)</f>
        <v>0</v>
      </c>
      <c r="CZ45" s="68"/>
      <c r="DA45" s="67">
        <f>(CZ45*$D45*$E45*$G45*$J45)</f>
        <v>0</v>
      </c>
      <c r="DB45" s="68"/>
      <c r="DC45" s="73">
        <f>(DB45*$D45*$E45*$G45*$K45)</f>
        <v>0</v>
      </c>
      <c r="DD45" s="68"/>
      <c r="DE45" s="67">
        <f>(DD45*$D45*$E45*$G45*$K45)</f>
        <v>0</v>
      </c>
      <c r="DF45" s="83">
        <v>1</v>
      </c>
      <c r="DG45" s="67">
        <f>(DF45*$D45*$E45*$G45*$K45)</f>
        <v>13849.92</v>
      </c>
      <c r="DH45" s="68"/>
      <c r="DI45" s="67">
        <f>(DH45*$D45*$E45*$G45*$K45)</f>
        <v>0</v>
      </c>
      <c r="DJ45" s="68">
        <v>4</v>
      </c>
      <c r="DK45" s="67">
        <f>(DJ45*$D45*$E45*$G45*$L45)</f>
        <v>73536.479999999996</v>
      </c>
      <c r="DL45" s="68">
        <v>3</v>
      </c>
      <c r="DM45" s="75">
        <f>(DL45*$D45*$E45*$G45*$M45)</f>
        <v>63561.24</v>
      </c>
      <c r="DN45" s="77">
        <f t="shared" si="122"/>
        <v>751</v>
      </c>
      <c r="DO45" s="75">
        <f t="shared" si="122"/>
        <v>9215720.2799999993</v>
      </c>
    </row>
    <row r="46" spans="1:119" ht="15.75" customHeight="1" x14ac:dyDescent="0.25">
      <c r="A46" s="78">
        <v>7</v>
      </c>
      <c r="B46" s="154"/>
      <c r="C46" s="153" t="s">
        <v>172</v>
      </c>
      <c r="D46" s="61">
        <v>22900</v>
      </c>
      <c r="E46" s="155">
        <v>1.84</v>
      </c>
      <c r="F46" s="155"/>
      <c r="G46" s="63">
        <v>1</v>
      </c>
      <c r="H46" s="64"/>
      <c r="I46" s="64"/>
      <c r="J46" s="61">
        <v>1.4</v>
      </c>
      <c r="K46" s="61">
        <v>1.68</v>
      </c>
      <c r="L46" s="61">
        <v>2.23</v>
      </c>
      <c r="M46" s="65">
        <v>2.57</v>
      </c>
      <c r="N46" s="88">
        <f>SUM(N47)</f>
        <v>0</v>
      </c>
      <c r="O46" s="88">
        <f t="shared" ref="O46:BZ46" si="123">SUM(O47)</f>
        <v>0</v>
      </c>
      <c r="P46" s="88">
        <f t="shared" si="123"/>
        <v>0</v>
      </c>
      <c r="Q46" s="88">
        <f t="shared" si="123"/>
        <v>0</v>
      </c>
      <c r="R46" s="88">
        <f t="shared" si="123"/>
        <v>18</v>
      </c>
      <c r="S46" s="88">
        <f t="shared" si="123"/>
        <v>1168009.9200000002</v>
      </c>
      <c r="T46" s="88">
        <f t="shared" si="123"/>
        <v>30</v>
      </c>
      <c r="U46" s="88">
        <f t="shared" si="123"/>
        <v>1983552.1999999997</v>
      </c>
      <c r="V46" s="88">
        <f t="shared" si="123"/>
        <v>0</v>
      </c>
      <c r="W46" s="88">
        <f t="shared" si="123"/>
        <v>0</v>
      </c>
      <c r="X46" s="88">
        <f t="shared" si="123"/>
        <v>0</v>
      </c>
      <c r="Y46" s="88">
        <f t="shared" si="123"/>
        <v>0</v>
      </c>
      <c r="Z46" s="88">
        <f t="shared" si="123"/>
        <v>0</v>
      </c>
      <c r="AA46" s="88">
        <f t="shared" si="123"/>
        <v>0</v>
      </c>
      <c r="AB46" s="88">
        <f t="shared" si="123"/>
        <v>0</v>
      </c>
      <c r="AC46" s="88">
        <f t="shared" si="123"/>
        <v>0</v>
      </c>
      <c r="AD46" s="88">
        <f t="shared" si="123"/>
        <v>0</v>
      </c>
      <c r="AE46" s="88">
        <f t="shared" si="123"/>
        <v>0</v>
      </c>
      <c r="AF46" s="88">
        <f t="shared" si="123"/>
        <v>35</v>
      </c>
      <c r="AG46" s="88">
        <f t="shared" si="123"/>
        <v>2890529.5999999996</v>
      </c>
      <c r="AH46" s="88">
        <f t="shared" si="123"/>
        <v>0</v>
      </c>
      <c r="AI46" s="88">
        <f t="shared" si="123"/>
        <v>0</v>
      </c>
      <c r="AJ46" s="88">
        <f t="shared" si="123"/>
        <v>0</v>
      </c>
      <c r="AK46" s="88">
        <f t="shared" si="123"/>
        <v>0</v>
      </c>
      <c r="AL46" s="88">
        <f t="shared" si="123"/>
        <v>0</v>
      </c>
      <c r="AM46" s="88">
        <f t="shared" si="123"/>
        <v>0</v>
      </c>
      <c r="AN46" s="88">
        <f t="shared" si="123"/>
        <v>0</v>
      </c>
      <c r="AO46" s="88">
        <f t="shared" si="123"/>
        <v>0</v>
      </c>
      <c r="AP46" s="88">
        <v>0</v>
      </c>
      <c r="AQ46" s="88">
        <f t="shared" si="123"/>
        <v>0</v>
      </c>
      <c r="AR46" s="88">
        <f t="shared" si="123"/>
        <v>0</v>
      </c>
      <c r="AS46" s="88">
        <f t="shared" si="123"/>
        <v>0</v>
      </c>
      <c r="AT46" s="88">
        <f t="shared" si="123"/>
        <v>0</v>
      </c>
      <c r="AU46" s="88">
        <f t="shared" si="123"/>
        <v>0</v>
      </c>
      <c r="AV46" s="88">
        <f t="shared" si="123"/>
        <v>0</v>
      </c>
      <c r="AW46" s="88">
        <f t="shared" si="123"/>
        <v>0</v>
      </c>
      <c r="AX46" s="88">
        <f t="shared" si="123"/>
        <v>0</v>
      </c>
      <c r="AY46" s="88">
        <f t="shared" si="123"/>
        <v>0</v>
      </c>
      <c r="AZ46" s="88">
        <f t="shared" si="123"/>
        <v>0</v>
      </c>
      <c r="BA46" s="88">
        <f t="shared" si="123"/>
        <v>0</v>
      </c>
      <c r="BB46" s="88">
        <f t="shared" si="123"/>
        <v>0</v>
      </c>
      <c r="BC46" s="88">
        <f t="shared" si="123"/>
        <v>0</v>
      </c>
      <c r="BD46" s="88">
        <f t="shared" si="123"/>
        <v>0</v>
      </c>
      <c r="BE46" s="88">
        <f t="shared" si="123"/>
        <v>0</v>
      </c>
      <c r="BF46" s="88">
        <f t="shared" si="123"/>
        <v>1</v>
      </c>
      <c r="BG46" s="88">
        <f t="shared" si="123"/>
        <v>70788.479999999996</v>
      </c>
      <c r="BH46" s="88">
        <f t="shared" si="123"/>
        <v>12</v>
      </c>
      <c r="BI46" s="88">
        <f t="shared" si="123"/>
        <v>849461.76000000001</v>
      </c>
      <c r="BJ46" s="88">
        <f t="shared" si="123"/>
        <v>20</v>
      </c>
      <c r="BK46" s="88">
        <f t="shared" si="123"/>
        <v>1628135.0399999998</v>
      </c>
      <c r="BL46" s="88">
        <f t="shared" si="123"/>
        <v>0</v>
      </c>
      <c r="BM46" s="88">
        <f t="shared" si="123"/>
        <v>0</v>
      </c>
      <c r="BN46" s="88">
        <f t="shared" si="123"/>
        <v>0</v>
      </c>
      <c r="BO46" s="88">
        <f t="shared" si="123"/>
        <v>0</v>
      </c>
      <c r="BP46" s="88">
        <f t="shared" si="123"/>
        <v>0</v>
      </c>
      <c r="BQ46" s="88">
        <f t="shared" si="123"/>
        <v>0</v>
      </c>
      <c r="BR46" s="88">
        <f t="shared" si="123"/>
        <v>0</v>
      </c>
      <c r="BS46" s="88">
        <f t="shared" si="123"/>
        <v>0</v>
      </c>
      <c r="BT46" s="88">
        <f t="shared" si="123"/>
        <v>0</v>
      </c>
      <c r="BU46" s="88">
        <f t="shared" si="123"/>
        <v>0</v>
      </c>
      <c r="BV46" s="88">
        <f t="shared" si="123"/>
        <v>7</v>
      </c>
      <c r="BW46" s="88">
        <f t="shared" si="123"/>
        <v>619399.19999999995</v>
      </c>
      <c r="BX46" s="88">
        <f t="shared" si="123"/>
        <v>0</v>
      </c>
      <c r="BY46" s="88">
        <f t="shared" si="123"/>
        <v>0</v>
      </c>
      <c r="BZ46" s="88">
        <f t="shared" si="123"/>
        <v>2</v>
      </c>
      <c r="CA46" s="88">
        <f t="shared" ref="CA46:DO46" si="124">SUM(CA47)</f>
        <v>141576.95999999999</v>
      </c>
      <c r="CB46" s="88">
        <f t="shared" si="124"/>
        <v>0</v>
      </c>
      <c r="CC46" s="88">
        <f t="shared" si="124"/>
        <v>0</v>
      </c>
      <c r="CD46" s="88">
        <f t="shared" si="124"/>
        <v>0</v>
      </c>
      <c r="CE46" s="88">
        <f t="shared" si="124"/>
        <v>0</v>
      </c>
      <c r="CF46" s="88">
        <f t="shared" si="124"/>
        <v>0</v>
      </c>
      <c r="CG46" s="88">
        <f t="shared" si="124"/>
        <v>0</v>
      </c>
      <c r="CH46" s="88">
        <f t="shared" si="124"/>
        <v>0</v>
      </c>
      <c r="CI46" s="88">
        <f t="shared" si="124"/>
        <v>0</v>
      </c>
      <c r="CJ46" s="88">
        <f t="shared" si="124"/>
        <v>0</v>
      </c>
      <c r="CK46" s="88">
        <f t="shared" si="124"/>
        <v>0</v>
      </c>
      <c r="CL46" s="88">
        <f t="shared" si="124"/>
        <v>0</v>
      </c>
      <c r="CM46" s="88">
        <f t="shared" si="124"/>
        <v>0</v>
      </c>
      <c r="CN46" s="88">
        <f t="shared" si="124"/>
        <v>0</v>
      </c>
      <c r="CO46" s="88">
        <f t="shared" si="124"/>
        <v>0</v>
      </c>
      <c r="CP46" s="88">
        <f t="shared" si="124"/>
        <v>0</v>
      </c>
      <c r="CQ46" s="88">
        <f t="shared" si="124"/>
        <v>0</v>
      </c>
      <c r="CR46" s="88">
        <f t="shared" si="124"/>
        <v>1</v>
      </c>
      <c r="CS46" s="88">
        <f t="shared" si="124"/>
        <v>66659.151999999987</v>
      </c>
      <c r="CT46" s="88">
        <f t="shared" si="124"/>
        <v>4</v>
      </c>
      <c r="CU46" s="88">
        <f t="shared" si="124"/>
        <v>266636.60799999995</v>
      </c>
      <c r="CV46" s="88">
        <f t="shared" si="124"/>
        <v>0</v>
      </c>
      <c r="CW46" s="88">
        <f t="shared" si="124"/>
        <v>0</v>
      </c>
      <c r="CX46" s="88">
        <f t="shared" si="124"/>
        <v>0</v>
      </c>
      <c r="CY46" s="88">
        <f t="shared" si="124"/>
        <v>0</v>
      </c>
      <c r="CZ46" s="88">
        <f t="shared" si="124"/>
        <v>0</v>
      </c>
      <c r="DA46" s="88">
        <f t="shared" si="124"/>
        <v>0</v>
      </c>
      <c r="DB46" s="88">
        <f t="shared" si="124"/>
        <v>0</v>
      </c>
      <c r="DC46" s="91">
        <f t="shared" si="124"/>
        <v>0</v>
      </c>
      <c r="DD46" s="88">
        <f t="shared" si="124"/>
        <v>0</v>
      </c>
      <c r="DE46" s="88">
        <f t="shared" si="124"/>
        <v>0</v>
      </c>
      <c r="DF46" s="92">
        <f t="shared" si="124"/>
        <v>0</v>
      </c>
      <c r="DG46" s="88">
        <f t="shared" si="124"/>
        <v>0</v>
      </c>
      <c r="DH46" s="88">
        <f t="shared" si="124"/>
        <v>0</v>
      </c>
      <c r="DI46" s="88">
        <f t="shared" si="124"/>
        <v>0</v>
      </c>
      <c r="DJ46" s="88">
        <v>0</v>
      </c>
      <c r="DK46" s="88">
        <f t="shared" si="124"/>
        <v>0</v>
      </c>
      <c r="DL46" s="88">
        <f t="shared" si="124"/>
        <v>0</v>
      </c>
      <c r="DM46" s="88">
        <f t="shared" si="124"/>
        <v>0</v>
      </c>
      <c r="DN46" s="88">
        <f t="shared" si="124"/>
        <v>130</v>
      </c>
      <c r="DO46" s="88">
        <f t="shared" si="124"/>
        <v>9684748.9199999999</v>
      </c>
    </row>
    <row r="47" spans="1:119" ht="30" customHeight="1" x14ac:dyDescent="0.25">
      <c r="A47" s="78"/>
      <c r="B47" s="79">
        <v>31</v>
      </c>
      <c r="C47" s="60" t="s">
        <v>173</v>
      </c>
      <c r="D47" s="61">
        <v>22900</v>
      </c>
      <c r="E47" s="80">
        <v>1.84</v>
      </c>
      <c r="F47" s="80"/>
      <c r="G47" s="63">
        <v>1</v>
      </c>
      <c r="H47" s="64"/>
      <c r="I47" s="64"/>
      <c r="J47" s="61">
        <v>1.4</v>
      </c>
      <c r="K47" s="61">
        <v>1.68</v>
      </c>
      <c r="L47" s="61">
        <v>2.23</v>
      </c>
      <c r="M47" s="65">
        <v>2.57</v>
      </c>
      <c r="N47" s="68"/>
      <c r="O47" s="67">
        <f t="shared" si="55"/>
        <v>0</v>
      </c>
      <c r="P47" s="68"/>
      <c r="Q47" s="68">
        <f>(P47*$D47*$E47*$G47*$J47*$Q$8)</f>
        <v>0</v>
      </c>
      <c r="R47" s="68">
        <v>18</v>
      </c>
      <c r="S47" s="67">
        <f>(R47*$D47*$E47*$G47*$J47*$S$8)</f>
        <v>1168009.9200000002</v>
      </c>
      <c r="T47" s="68">
        <v>30</v>
      </c>
      <c r="U47" s="67">
        <f>(T47/12*7*$D47*$E47*$G47*$J47*$U$8)+(T47/12*5*$D47*$E47*$G47*$J47*$U$9)</f>
        <v>1983552.1999999997</v>
      </c>
      <c r="V47" s="68"/>
      <c r="W47" s="67">
        <f>(V47*$D47*$E47*$G47*$J47*$W$8)</f>
        <v>0</v>
      </c>
      <c r="X47" s="68"/>
      <c r="Y47" s="67">
        <f>(X47*$D47*$E47*$G47*$J47*$Y$8)</f>
        <v>0</v>
      </c>
      <c r="Z47" s="68"/>
      <c r="AA47" s="67">
        <f>(Z47*$D47*$E47*$G47*$J47*$AA$8)</f>
        <v>0</v>
      </c>
      <c r="AB47" s="68"/>
      <c r="AC47" s="67">
        <f>(AB47*$D47*$E47*$G47*$J47*$AC$8)</f>
        <v>0</v>
      </c>
      <c r="AD47" s="68"/>
      <c r="AE47" s="67">
        <f>(AD47*$D47*$E47*$G47*$J47*$AE$8)</f>
        <v>0</v>
      </c>
      <c r="AF47" s="68">
        <v>35</v>
      </c>
      <c r="AG47" s="67">
        <f>(AF47*$D47*$E47*$G47*$J47*$AG$8)</f>
        <v>2890529.5999999996</v>
      </c>
      <c r="AH47" s="70"/>
      <c r="AI47" s="67">
        <f>(AH47*$D47*$E47*$G47*$J47*$AI$8)</f>
        <v>0</v>
      </c>
      <c r="AJ47" s="68"/>
      <c r="AK47" s="67">
        <f>(AJ47*$D47*$E47*$G47*$J47*$AK$8)</f>
        <v>0</v>
      </c>
      <c r="AL47" s="82">
        <v>0</v>
      </c>
      <c r="AM47" s="67">
        <f>(AL47*$D47*$E47*$G47*$K47*$AM$8)</f>
        <v>0</v>
      </c>
      <c r="AN47" s="68"/>
      <c r="AO47" s="67">
        <f>(AN47*$D47*$E47*$G47*$K47*$AO$8)</f>
        <v>0</v>
      </c>
      <c r="AP47" s="68"/>
      <c r="AQ47" s="67">
        <f>(AP47*$D47*$E47*$G47*$J47*$AQ$8)</f>
        <v>0</v>
      </c>
      <c r="AR47" s="68"/>
      <c r="AS47" s="68">
        <f>(AR47*$D47*$E47*$G47*$J47*$AS$8)</f>
        <v>0</v>
      </c>
      <c r="AT47" s="68"/>
      <c r="AU47" s="68">
        <f>(AT47*$D47*$E47*$G47*$J47*$AU$8)</f>
        <v>0</v>
      </c>
      <c r="AV47" s="68"/>
      <c r="AW47" s="67">
        <f>(AV47*$D47*$E47*$G47*$J47*$AW$8)</f>
        <v>0</v>
      </c>
      <c r="AX47" s="68"/>
      <c r="AY47" s="67">
        <f>(AX47*$D47*$E47*$G47*$J47*$AY$8)</f>
        <v>0</v>
      </c>
      <c r="AZ47" s="68"/>
      <c r="BA47" s="67">
        <f>(AZ47*$D47*$E47*$G47*$J47*$BA$8)</f>
        <v>0</v>
      </c>
      <c r="BB47" s="68"/>
      <c r="BC47" s="67">
        <f>(BB47*$D47*$E47*$G47*$J47*$BC$8)</f>
        <v>0</v>
      </c>
      <c r="BD47" s="68"/>
      <c r="BE47" s="67">
        <f>(BD47*$D47*$E47*$G47*$J47*$BE$8)</f>
        <v>0</v>
      </c>
      <c r="BF47" s="68">
        <v>1</v>
      </c>
      <c r="BG47" s="67">
        <f>(BF47*$D47*$E47*$G47*$K47*$BG$8)</f>
        <v>70788.479999999996</v>
      </c>
      <c r="BH47" s="68">
        <v>12</v>
      </c>
      <c r="BI47" s="67">
        <f>(BH47*$D47*$E47*$G47*$K47*$BI$8)</f>
        <v>849461.76000000001</v>
      </c>
      <c r="BJ47" s="68">
        <v>20</v>
      </c>
      <c r="BK47" s="67">
        <f>(BJ47*$D47*$E47*$G47*$K47*$BK$8)</f>
        <v>1628135.0399999998</v>
      </c>
      <c r="BL47" s="68"/>
      <c r="BM47" s="67">
        <f>(BL47*$D47*$E47*$G47*$K47*$BM$8)</f>
        <v>0</v>
      </c>
      <c r="BN47" s="68"/>
      <c r="BO47" s="67">
        <f>(BN47*$D47*$E47*$G47*$K47*$BO$8)</f>
        <v>0</v>
      </c>
      <c r="BP47" s="68"/>
      <c r="BQ47" s="67">
        <f>(BP47*$D47*$E47*$G47*$K47*$BQ$8)</f>
        <v>0</v>
      </c>
      <c r="BR47" s="68"/>
      <c r="BS47" s="67">
        <f>(BR47*$D47*$E47*$G47*$K47*$BS$8)</f>
        <v>0</v>
      </c>
      <c r="BT47" s="68"/>
      <c r="BU47" s="67">
        <f>(BT47*$D47*$E47*$G47*$K47*$BU$8)</f>
        <v>0</v>
      </c>
      <c r="BV47" s="68">
        <v>7</v>
      </c>
      <c r="BW47" s="67">
        <f>(BV47*$D47*$E47*$G47*$K47*$BW$8)</f>
        <v>619399.19999999995</v>
      </c>
      <c r="BX47" s="68"/>
      <c r="BY47" s="67">
        <f>(BX47*$D47*$E47*$G47*$K47*$BY$8)</f>
        <v>0</v>
      </c>
      <c r="BZ47" s="68">
        <v>2</v>
      </c>
      <c r="CA47" s="67">
        <f>(BZ47*$D47*$E47*$G47*$K47*$CA$8)</f>
        <v>141576.95999999999</v>
      </c>
      <c r="CB47" s="68"/>
      <c r="CC47" s="67">
        <f>(CB47*$D47*$E47*$G47*$J47*$CC$8)</f>
        <v>0</v>
      </c>
      <c r="CD47" s="68"/>
      <c r="CE47" s="67">
        <f>(CD47*$D47*$E47*$G47*$J47*$CE$8)</f>
        <v>0</v>
      </c>
      <c r="CF47" s="68"/>
      <c r="CG47" s="67">
        <f>(CF47*$D47*$E47*$G47*$J47*$CG$8)</f>
        <v>0</v>
      </c>
      <c r="CH47" s="68"/>
      <c r="CI47" s="68">
        <f>(CH47*$D47*$E47*$G47*$J47*$CI$8)</f>
        <v>0</v>
      </c>
      <c r="CJ47" s="68"/>
      <c r="CK47" s="67">
        <f>(CJ47*$D47*$E47*$G47*$K47*$CK$8)</f>
        <v>0</v>
      </c>
      <c r="CL47" s="68"/>
      <c r="CM47" s="67">
        <f>(CL47*$D47*$E47*$G47*$J47*$CM$8)</f>
        <v>0</v>
      </c>
      <c r="CN47" s="68"/>
      <c r="CO47" s="67">
        <f>(CN47*$D47*$E47*$G47*$J47*$CO$8)</f>
        <v>0</v>
      </c>
      <c r="CP47" s="68"/>
      <c r="CQ47" s="67">
        <f>(CP47*$D47*$E47*$G47*$J47*$CQ$8)</f>
        <v>0</v>
      </c>
      <c r="CR47" s="68">
        <v>1</v>
      </c>
      <c r="CS47" s="67">
        <f>(CR47*$D47*$E47*$G47*$J47*$CS$8)</f>
        <v>66659.151999999987</v>
      </c>
      <c r="CT47" s="68">
        <v>4</v>
      </c>
      <c r="CU47" s="67">
        <f>(CT47*$D47*$E47*$G47*$J47*$CU$8)</f>
        <v>266636.60799999995</v>
      </c>
      <c r="CV47" s="68"/>
      <c r="CW47" s="67">
        <f>(CV47*$D47*$E47*$G47*$K47*$CW$8)</f>
        <v>0</v>
      </c>
      <c r="CX47" s="82">
        <v>0</v>
      </c>
      <c r="CY47" s="67">
        <f>(CX47*$D47*$E47*$G47*$K47*$CY$8)</f>
        <v>0</v>
      </c>
      <c r="CZ47" s="68"/>
      <c r="DA47" s="67">
        <f>(CZ47*$D47*$E47*$G47*$J47*$DA$8)</f>
        <v>0</v>
      </c>
      <c r="DB47" s="68"/>
      <c r="DC47" s="73">
        <f>(DB47*$D47*$E47*$G47*$K47*$DC$8)</f>
        <v>0</v>
      </c>
      <c r="DD47" s="68"/>
      <c r="DE47" s="67">
        <f>(DD47*$D47*$E47*$G47*$K47*$DE$8)</f>
        <v>0</v>
      </c>
      <c r="DF47" s="83"/>
      <c r="DG47" s="67">
        <f>(DF47*$D47*$E47*$G47*$K47*$DG$8)</f>
        <v>0</v>
      </c>
      <c r="DH47" s="68"/>
      <c r="DI47" s="67">
        <f>(DH47*$D47*$E47*$G47*$K47*$DI$8)</f>
        <v>0</v>
      </c>
      <c r="DJ47" s="68"/>
      <c r="DK47" s="67">
        <f>(DJ47*$D47*$E47*$G47*$L47*$DK$8)</f>
        <v>0</v>
      </c>
      <c r="DL47" s="68"/>
      <c r="DM47" s="67">
        <f>(DL47*$D47*$E47*$G47*$M47*$DM$8)</f>
        <v>0</v>
      </c>
      <c r="DN47" s="67">
        <f>SUM(N47,P47,R47,T47,V47,X47,Z47,AB47,AD47,AF47,AH47,AJ47,AL47,AP47,AR47,CF47,AT47,AV47,AX47,AZ47,BB47,CJ47,BD47,BF47,BH47,BL47,AN47,BN47,BP47,BR47,BT47,BV47,BX47,BZ47,CB47,CD47,CH47,CL47,CN47,CP47,CR47,CT47,CV47,CX47,BJ47,CZ47,DB47,DD47,DF47,DH47,DJ47,DL47)</f>
        <v>130</v>
      </c>
      <c r="DO47" s="67">
        <f>SUM(O47,Q47,S47,U47,W47,Y47,AA47,AC47,AE47,AG47,AI47,AK47,AM47,AQ47,AS47,CG47,AU47,AW47,AY47,BA47,BC47,CK47,BE47,BG47,BI47,BM47,AO47,BO47,BQ47,BS47,BU47,BW47,BY47,CA47,CC47,CE47,CI47,CM47,CO47,CQ47,CS47,CU47,CW47,CY47,BK47,DA47,DC47,DE47,DG47,DI47,DK47,DM47)</f>
        <v>9684748.9199999999</v>
      </c>
    </row>
    <row r="48" spans="1:119" ht="15.75" customHeight="1" x14ac:dyDescent="0.25">
      <c r="A48" s="78">
        <v>8</v>
      </c>
      <c r="B48" s="154"/>
      <c r="C48" s="153" t="s">
        <v>174</v>
      </c>
      <c r="D48" s="61">
        <v>22900</v>
      </c>
      <c r="E48" s="155">
        <v>4.59</v>
      </c>
      <c r="F48" s="155"/>
      <c r="G48" s="63">
        <v>1</v>
      </c>
      <c r="H48" s="64"/>
      <c r="I48" s="64"/>
      <c r="J48" s="61">
        <v>1.4</v>
      </c>
      <c r="K48" s="61">
        <v>1.68</v>
      </c>
      <c r="L48" s="61">
        <v>2.23</v>
      </c>
      <c r="M48" s="65">
        <v>2.57</v>
      </c>
      <c r="N48" s="88">
        <f>SUM(N49:N51)</f>
        <v>0</v>
      </c>
      <c r="O48" s="88">
        <f t="shared" ref="O48:BZ48" si="125">SUM(O49:O51)</f>
        <v>0</v>
      </c>
      <c r="P48" s="88">
        <f t="shared" si="125"/>
        <v>0</v>
      </c>
      <c r="Q48" s="88">
        <f t="shared" si="125"/>
        <v>0</v>
      </c>
      <c r="R48" s="88">
        <f t="shared" si="125"/>
        <v>206</v>
      </c>
      <c r="S48" s="88">
        <f t="shared" si="125"/>
        <v>42215165.299999997</v>
      </c>
      <c r="T48" s="88">
        <f t="shared" si="125"/>
        <v>0</v>
      </c>
      <c r="U48" s="88">
        <f t="shared" si="125"/>
        <v>0</v>
      </c>
      <c r="V48" s="88">
        <f t="shared" si="125"/>
        <v>0</v>
      </c>
      <c r="W48" s="88">
        <f t="shared" si="125"/>
        <v>0</v>
      </c>
      <c r="X48" s="88">
        <f t="shared" si="125"/>
        <v>0</v>
      </c>
      <c r="Y48" s="88">
        <f t="shared" si="125"/>
        <v>0</v>
      </c>
      <c r="Z48" s="88">
        <f t="shared" si="125"/>
        <v>0</v>
      </c>
      <c r="AA48" s="88">
        <f t="shared" si="125"/>
        <v>0</v>
      </c>
      <c r="AB48" s="88">
        <f t="shared" si="125"/>
        <v>0</v>
      </c>
      <c r="AC48" s="88">
        <f t="shared" si="125"/>
        <v>0</v>
      </c>
      <c r="AD48" s="88">
        <f t="shared" si="125"/>
        <v>0</v>
      </c>
      <c r="AE48" s="88">
        <f t="shared" si="125"/>
        <v>0</v>
      </c>
      <c r="AF48" s="88">
        <f t="shared" si="125"/>
        <v>0</v>
      </c>
      <c r="AG48" s="88">
        <f t="shared" si="125"/>
        <v>0</v>
      </c>
      <c r="AH48" s="88">
        <f t="shared" si="125"/>
        <v>0</v>
      </c>
      <c r="AI48" s="88">
        <f t="shared" si="125"/>
        <v>0</v>
      </c>
      <c r="AJ48" s="88">
        <f t="shared" si="125"/>
        <v>0</v>
      </c>
      <c r="AK48" s="88">
        <f t="shared" si="125"/>
        <v>0</v>
      </c>
      <c r="AL48" s="88">
        <f t="shared" si="125"/>
        <v>0</v>
      </c>
      <c r="AM48" s="88">
        <f t="shared" si="125"/>
        <v>0</v>
      </c>
      <c r="AN48" s="88">
        <f t="shared" si="125"/>
        <v>0</v>
      </c>
      <c r="AO48" s="88">
        <f t="shared" si="125"/>
        <v>0</v>
      </c>
      <c r="AP48" s="88">
        <v>0</v>
      </c>
      <c r="AQ48" s="88">
        <f t="shared" si="125"/>
        <v>0</v>
      </c>
      <c r="AR48" s="88">
        <f t="shared" si="125"/>
        <v>0</v>
      </c>
      <c r="AS48" s="88">
        <f t="shared" si="125"/>
        <v>0</v>
      </c>
      <c r="AT48" s="88">
        <f t="shared" si="125"/>
        <v>0</v>
      </c>
      <c r="AU48" s="88">
        <f t="shared" si="125"/>
        <v>0</v>
      </c>
      <c r="AV48" s="88">
        <f t="shared" si="125"/>
        <v>0</v>
      </c>
      <c r="AW48" s="88">
        <f t="shared" si="125"/>
        <v>0</v>
      </c>
      <c r="AX48" s="88">
        <f t="shared" si="125"/>
        <v>0</v>
      </c>
      <c r="AY48" s="88">
        <f t="shared" si="125"/>
        <v>0</v>
      </c>
      <c r="AZ48" s="88">
        <f t="shared" si="125"/>
        <v>0</v>
      </c>
      <c r="BA48" s="88">
        <f t="shared" si="125"/>
        <v>0</v>
      </c>
      <c r="BB48" s="88">
        <f t="shared" si="125"/>
        <v>0</v>
      </c>
      <c r="BC48" s="88">
        <f t="shared" si="125"/>
        <v>0</v>
      </c>
      <c r="BD48" s="88">
        <f t="shared" si="125"/>
        <v>0</v>
      </c>
      <c r="BE48" s="88">
        <f t="shared" si="125"/>
        <v>0</v>
      </c>
      <c r="BF48" s="88">
        <f t="shared" si="125"/>
        <v>0</v>
      </c>
      <c r="BG48" s="88">
        <f t="shared" si="125"/>
        <v>0</v>
      </c>
      <c r="BH48" s="88">
        <f t="shared" si="125"/>
        <v>0</v>
      </c>
      <c r="BI48" s="88">
        <f t="shared" si="125"/>
        <v>0</v>
      </c>
      <c r="BJ48" s="88">
        <f t="shared" si="125"/>
        <v>0</v>
      </c>
      <c r="BK48" s="88">
        <f t="shared" si="125"/>
        <v>0</v>
      </c>
      <c r="BL48" s="88">
        <f t="shared" si="125"/>
        <v>0</v>
      </c>
      <c r="BM48" s="88">
        <f t="shared" si="125"/>
        <v>0</v>
      </c>
      <c r="BN48" s="88">
        <f t="shared" si="125"/>
        <v>0</v>
      </c>
      <c r="BO48" s="88">
        <f t="shared" si="125"/>
        <v>0</v>
      </c>
      <c r="BP48" s="88">
        <f t="shared" si="125"/>
        <v>0</v>
      </c>
      <c r="BQ48" s="88">
        <f t="shared" si="125"/>
        <v>0</v>
      </c>
      <c r="BR48" s="88">
        <f t="shared" si="125"/>
        <v>0</v>
      </c>
      <c r="BS48" s="88">
        <f t="shared" si="125"/>
        <v>0</v>
      </c>
      <c r="BT48" s="88">
        <f t="shared" si="125"/>
        <v>0</v>
      </c>
      <c r="BU48" s="88">
        <f t="shared" si="125"/>
        <v>0</v>
      </c>
      <c r="BV48" s="88">
        <f t="shared" si="125"/>
        <v>0</v>
      </c>
      <c r="BW48" s="88">
        <f t="shared" si="125"/>
        <v>0</v>
      </c>
      <c r="BX48" s="88">
        <f t="shared" si="125"/>
        <v>0</v>
      </c>
      <c r="BY48" s="88">
        <f t="shared" si="125"/>
        <v>0</v>
      </c>
      <c r="BZ48" s="88">
        <f t="shared" si="125"/>
        <v>0</v>
      </c>
      <c r="CA48" s="88">
        <f t="shared" ref="CA48:DO48" si="126">SUM(CA49:CA51)</f>
        <v>0</v>
      </c>
      <c r="CB48" s="88">
        <f t="shared" si="126"/>
        <v>0</v>
      </c>
      <c r="CC48" s="88">
        <f t="shared" si="126"/>
        <v>0</v>
      </c>
      <c r="CD48" s="88">
        <f t="shared" si="126"/>
        <v>0</v>
      </c>
      <c r="CE48" s="88">
        <f t="shared" si="126"/>
        <v>0</v>
      </c>
      <c r="CF48" s="88">
        <f t="shared" si="126"/>
        <v>0</v>
      </c>
      <c r="CG48" s="88">
        <f t="shared" si="126"/>
        <v>0</v>
      </c>
      <c r="CH48" s="88">
        <f t="shared" si="126"/>
        <v>0</v>
      </c>
      <c r="CI48" s="88">
        <f t="shared" si="126"/>
        <v>0</v>
      </c>
      <c r="CJ48" s="88">
        <f t="shared" si="126"/>
        <v>0</v>
      </c>
      <c r="CK48" s="88">
        <f t="shared" si="126"/>
        <v>0</v>
      </c>
      <c r="CL48" s="88">
        <f t="shared" si="126"/>
        <v>0</v>
      </c>
      <c r="CM48" s="88">
        <f t="shared" si="126"/>
        <v>0</v>
      </c>
      <c r="CN48" s="88">
        <f t="shared" si="126"/>
        <v>0</v>
      </c>
      <c r="CO48" s="88">
        <f t="shared" si="126"/>
        <v>0</v>
      </c>
      <c r="CP48" s="88">
        <f t="shared" si="126"/>
        <v>0</v>
      </c>
      <c r="CQ48" s="88">
        <f t="shared" si="126"/>
        <v>0</v>
      </c>
      <c r="CR48" s="88">
        <f t="shared" si="126"/>
        <v>0</v>
      </c>
      <c r="CS48" s="88">
        <f t="shared" si="126"/>
        <v>0</v>
      </c>
      <c r="CT48" s="88">
        <f t="shared" si="126"/>
        <v>4</v>
      </c>
      <c r="CU48" s="88">
        <f t="shared" si="126"/>
        <v>900623.10799999989</v>
      </c>
      <c r="CV48" s="88">
        <f t="shared" si="126"/>
        <v>0</v>
      </c>
      <c r="CW48" s="88">
        <f t="shared" si="126"/>
        <v>0</v>
      </c>
      <c r="CX48" s="88">
        <f t="shared" si="126"/>
        <v>0</v>
      </c>
      <c r="CY48" s="88">
        <f t="shared" si="126"/>
        <v>0</v>
      </c>
      <c r="CZ48" s="88">
        <f t="shared" si="126"/>
        <v>0</v>
      </c>
      <c r="DA48" s="88">
        <f t="shared" si="126"/>
        <v>0</v>
      </c>
      <c r="DB48" s="88">
        <f t="shared" si="126"/>
        <v>0</v>
      </c>
      <c r="DC48" s="91">
        <f t="shared" si="126"/>
        <v>0</v>
      </c>
      <c r="DD48" s="88">
        <f t="shared" si="126"/>
        <v>0</v>
      </c>
      <c r="DE48" s="88">
        <f t="shared" si="126"/>
        <v>0</v>
      </c>
      <c r="DF48" s="92">
        <f t="shared" si="126"/>
        <v>0</v>
      </c>
      <c r="DG48" s="88">
        <f t="shared" si="126"/>
        <v>0</v>
      </c>
      <c r="DH48" s="88">
        <f t="shared" si="126"/>
        <v>0</v>
      </c>
      <c r="DI48" s="88">
        <f t="shared" si="126"/>
        <v>0</v>
      </c>
      <c r="DJ48" s="88">
        <v>0</v>
      </c>
      <c r="DK48" s="88">
        <f t="shared" si="126"/>
        <v>0</v>
      </c>
      <c r="DL48" s="88">
        <f t="shared" si="126"/>
        <v>0</v>
      </c>
      <c r="DM48" s="88">
        <f t="shared" si="126"/>
        <v>0</v>
      </c>
      <c r="DN48" s="88">
        <f t="shared" si="126"/>
        <v>210</v>
      </c>
      <c r="DO48" s="88">
        <f t="shared" si="126"/>
        <v>43115788.408000007</v>
      </c>
    </row>
    <row r="49" spans="1:119" ht="30" customHeight="1" x14ac:dyDescent="0.25">
      <c r="A49" s="78"/>
      <c r="B49" s="79">
        <v>32</v>
      </c>
      <c r="C49" s="60" t="s">
        <v>175</v>
      </c>
      <c r="D49" s="61">
        <v>22900</v>
      </c>
      <c r="E49" s="80">
        <v>7.82</v>
      </c>
      <c r="F49" s="80"/>
      <c r="G49" s="63">
        <v>1</v>
      </c>
      <c r="H49" s="64"/>
      <c r="I49" s="64"/>
      <c r="J49" s="61">
        <v>1.4</v>
      </c>
      <c r="K49" s="61">
        <v>1.68</v>
      </c>
      <c r="L49" s="61">
        <v>2.23</v>
      </c>
      <c r="M49" s="65">
        <v>2.57</v>
      </c>
      <c r="N49" s="68"/>
      <c r="O49" s="67">
        <f t="shared" si="55"/>
        <v>0</v>
      </c>
      <c r="P49" s="68"/>
      <c r="Q49" s="68">
        <f>(P49*$D49*$E49*$G49*$J49*$Q$8)</f>
        <v>0</v>
      </c>
      <c r="R49" s="68">
        <v>83</v>
      </c>
      <c r="S49" s="67">
        <f>(R49*$D49*$E49*$G49*$J49*$S$8)</f>
        <v>22889749.960000001</v>
      </c>
      <c r="T49" s="68"/>
      <c r="U49" s="67">
        <f t="shared" ref="U49:U51" si="127">(T49/12*7*$D49*$E49*$G49*$J49*$U$8)+(T49/12*5*$D49*$E49*$G49*$J49*$U$9)</f>
        <v>0</v>
      </c>
      <c r="V49" s="68"/>
      <c r="W49" s="67">
        <f>(V49*$D49*$E49*$G49*$J49*$W$8)</f>
        <v>0</v>
      </c>
      <c r="X49" s="68">
        <v>0</v>
      </c>
      <c r="Y49" s="67">
        <f>(X49*$D49*$E49*$G49*$J49*$Y$8)</f>
        <v>0</v>
      </c>
      <c r="Z49" s="68"/>
      <c r="AA49" s="67">
        <f>(Z49*$D49*$E49*$G49*$J49*$AA$8)</f>
        <v>0</v>
      </c>
      <c r="AB49" s="68">
        <v>0</v>
      </c>
      <c r="AC49" s="67">
        <f>(AB49*$D49*$E49*$G49*$J49*$AC$8)</f>
        <v>0</v>
      </c>
      <c r="AD49" s="68"/>
      <c r="AE49" s="67">
        <f>(AD49*$D49*$E49*$G49*$J49*$AE$8)</f>
        <v>0</v>
      </c>
      <c r="AF49" s="68">
        <v>0</v>
      </c>
      <c r="AG49" s="67">
        <f>(AF49*$D49*$E49*$G49*$J49*$AG$8)</f>
        <v>0</v>
      </c>
      <c r="AH49" s="70"/>
      <c r="AI49" s="67">
        <f>(AH49*$D49*$E49*$G49*$J49*$AI$8)</f>
        <v>0</v>
      </c>
      <c r="AJ49" s="68"/>
      <c r="AK49" s="67">
        <f>(AJ49*$D49*$E49*$G49*$J49*$AK$8)</f>
        <v>0</v>
      </c>
      <c r="AL49" s="82">
        <v>0</v>
      </c>
      <c r="AM49" s="67">
        <f>(AL49*$D49*$E49*$G49*$K49*$AM$8)</f>
        <v>0</v>
      </c>
      <c r="AN49" s="68">
        <v>0</v>
      </c>
      <c r="AO49" s="67">
        <f>(AN49*$D49*$E49*$G49*$K49*$AO$8)</f>
        <v>0</v>
      </c>
      <c r="AP49" s="68"/>
      <c r="AQ49" s="67">
        <f>(AP49*$D49*$E49*$G49*$J49*$AQ$8)</f>
        <v>0</v>
      </c>
      <c r="AR49" s="68">
        <v>0</v>
      </c>
      <c r="AS49" s="68">
        <f>(AR49*$D49*$E49*$G49*$J49*$AS$8)</f>
        <v>0</v>
      </c>
      <c r="AT49" s="68">
        <v>0</v>
      </c>
      <c r="AU49" s="68">
        <f>(AT49*$D49*$E49*$G49*$J49*$AU$8)</f>
        <v>0</v>
      </c>
      <c r="AV49" s="68">
        <v>0</v>
      </c>
      <c r="AW49" s="67">
        <f>(AV49*$D49*$E49*$G49*$J49*$AW$8)</f>
        <v>0</v>
      </c>
      <c r="AX49" s="68">
        <v>0</v>
      </c>
      <c r="AY49" s="67">
        <f>(AX49*$D49*$E49*$G49*$J49*$AY$8)</f>
        <v>0</v>
      </c>
      <c r="AZ49" s="68">
        <v>0</v>
      </c>
      <c r="BA49" s="67">
        <f>(AZ49*$D49*$E49*$G49*$J49*$BA$8)</f>
        <v>0</v>
      </c>
      <c r="BB49" s="68"/>
      <c r="BC49" s="67">
        <f>(BB49*$D49*$E49*$G49*$J49*$BC$8)</f>
        <v>0</v>
      </c>
      <c r="BD49" s="68"/>
      <c r="BE49" s="67">
        <f>(BD49*$D49*$E49*$G49*$J49*$BE$8)</f>
        <v>0</v>
      </c>
      <c r="BF49" s="68"/>
      <c r="BG49" s="67">
        <f>(BF49*$D49*$E49*$G49*$K49*$BG$8)</f>
        <v>0</v>
      </c>
      <c r="BH49" s="68"/>
      <c r="BI49" s="67">
        <f>(BH49*$D49*$E49*$G49*$K49*$BI$8)</f>
        <v>0</v>
      </c>
      <c r="BJ49" s="68"/>
      <c r="BK49" s="67">
        <f>(BJ49*$D49*$E49*$G49*$K49*$BK$8)</f>
        <v>0</v>
      </c>
      <c r="BL49" s="68">
        <v>0</v>
      </c>
      <c r="BM49" s="67">
        <f>(BL49*$D49*$E49*$G49*$K49*$BM$8)</f>
        <v>0</v>
      </c>
      <c r="BN49" s="68"/>
      <c r="BO49" s="67">
        <f>(BN49*$D49*$E49*$G49*$K49*$BO$8)</f>
        <v>0</v>
      </c>
      <c r="BP49" s="68"/>
      <c r="BQ49" s="67">
        <f>(BP49*$D49*$E49*$G49*$K49*$BQ$8)</f>
        <v>0</v>
      </c>
      <c r="BR49" s="68"/>
      <c r="BS49" s="67">
        <f>(BR49*$D49*$E49*$G49*$K49*$BS$8)</f>
        <v>0</v>
      </c>
      <c r="BT49" s="68"/>
      <c r="BU49" s="67">
        <f>(BT49*$D49*$E49*$G49*$K49*$BU$8)</f>
        <v>0</v>
      </c>
      <c r="BV49" s="68"/>
      <c r="BW49" s="67">
        <f>(BV49*$D49*$E49*$G49*$K49*$BW$8)</f>
        <v>0</v>
      </c>
      <c r="BX49" s="68"/>
      <c r="BY49" s="67">
        <f>(BX49*$D49*$E49*$G49*$K49*$BY$8)</f>
        <v>0</v>
      </c>
      <c r="BZ49" s="68"/>
      <c r="CA49" s="67">
        <f>(BZ49*$D49*$E49*$G49*$K49*$CA$8)</f>
        <v>0</v>
      </c>
      <c r="CB49" s="68">
        <v>0</v>
      </c>
      <c r="CC49" s="67">
        <f>(CB49*$D49*$E49*$G49*$J49*$CC$8)</f>
        <v>0</v>
      </c>
      <c r="CD49" s="68">
        <v>0</v>
      </c>
      <c r="CE49" s="67">
        <f>(CD49*$D49*$E49*$G49*$J49*$CE$8)</f>
        <v>0</v>
      </c>
      <c r="CF49" s="68">
        <v>0</v>
      </c>
      <c r="CG49" s="67">
        <f>(CF49*$D49*$E49*$G49*$J49*$CG$8)</f>
        <v>0</v>
      </c>
      <c r="CH49" s="68"/>
      <c r="CI49" s="68">
        <f>(CH49*$D49*$E49*$G49*$J49*$CI$8)</f>
        <v>0</v>
      </c>
      <c r="CJ49" s="68"/>
      <c r="CK49" s="67">
        <f>(CJ49*$D49*$E49*$G49*$K49*$CK$8)</f>
        <v>0</v>
      </c>
      <c r="CL49" s="68">
        <v>0</v>
      </c>
      <c r="CM49" s="67">
        <f>(CL49*$D49*$E49*$G49*$J49*$CM$8)</f>
        <v>0</v>
      </c>
      <c r="CN49" s="68"/>
      <c r="CO49" s="67">
        <f>(CN49*$D49*$E49*$G49*$J49*$CO$8)</f>
        <v>0</v>
      </c>
      <c r="CP49" s="68"/>
      <c r="CQ49" s="67">
        <f>(CP49*$D49*$E49*$G49*$J49*$CQ$8)</f>
        <v>0</v>
      </c>
      <c r="CR49" s="68"/>
      <c r="CS49" s="67">
        <f>(CR49*$D49*$E49*$G49*$J49*$CS$8)</f>
        <v>0</v>
      </c>
      <c r="CT49" s="68">
        <v>1</v>
      </c>
      <c r="CU49" s="67">
        <f>(CT49*$D49*$E49*$G49*$J49*$CU$8)</f>
        <v>283301.39599999995</v>
      </c>
      <c r="CV49" s="68">
        <v>0</v>
      </c>
      <c r="CW49" s="67">
        <f>(CV49*$D49*$E49*$G49*$K49*$CW$8)</f>
        <v>0</v>
      </c>
      <c r="CX49" s="82">
        <v>0</v>
      </c>
      <c r="CY49" s="67">
        <f>(CX49*$D49*$E49*$G49*$K49*$CY$8)</f>
        <v>0</v>
      </c>
      <c r="CZ49" s="68"/>
      <c r="DA49" s="67">
        <f>(CZ49*$D49*$E49*$G49*$J49*$DA$8)</f>
        <v>0</v>
      </c>
      <c r="DB49" s="68">
        <v>0</v>
      </c>
      <c r="DC49" s="73">
        <f>(DB49*$D49*$E49*$G49*$K49*$DC$8)</f>
        <v>0</v>
      </c>
      <c r="DD49" s="68">
        <v>0</v>
      </c>
      <c r="DE49" s="67">
        <f>(DD49*$D49*$E49*$G49*$K49*$DE$8)</f>
        <v>0</v>
      </c>
      <c r="DF49" s="83"/>
      <c r="DG49" s="67">
        <f>(DF49*$D49*$E49*$G49*$K49*$DG$8)</f>
        <v>0</v>
      </c>
      <c r="DH49" s="68"/>
      <c r="DI49" s="67">
        <f>(DH49*$D49*$E49*$G49*$K49*$DI$8)</f>
        <v>0</v>
      </c>
      <c r="DJ49" s="68"/>
      <c r="DK49" s="67">
        <f>(DJ49*$D49*$E49*$G49*$L49*$DK$8)</f>
        <v>0</v>
      </c>
      <c r="DL49" s="68"/>
      <c r="DM49" s="67">
        <f>(DL49*$D49*$E49*$G49*$M49*$DM$8)</f>
        <v>0</v>
      </c>
      <c r="DN49" s="67">
        <f t="shared" ref="DN49:DO51" si="128">SUM(N49,P49,R49,T49,V49,X49,Z49,AB49,AD49,AF49,AH49,AJ49,AL49,AP49,AR49,CF49,AT49,AV49,AX49,AZ49,BB49,CJ49,BD49,BF49,BH49,BL49,AN49,BN49,BP49,BR49,BT49,BV49,BX49,BZ49,CB49,CD49,CH49,CL49,CN49,CP49,CR49,CT49,CV49,CX49,BJ49,CZ49,DB49,DD49,DF49,DH49,DJ49,DL49)</f>
        <v>84</v>
      </c>
      <c r="DO49" s="67">
        <f t="shared" si="128"/>
        <v>23173051.356000002</v>
      </c>
    </row>
    <row r="50" spans="1:119" ht="30" customHeight="1" x14ac:dyDescent="0.25">
      <c r="A50" s="78"/>
      <c r="B50" s="79">
        <v>33</v>
      </c>
      <c r="C50" s="60" t="s">
        <v>176</v>
      </c>
      <c r="D50" s="61">
        <v>22900</v>
      </c>
      <c r="E50" s="87">
        <v>5.68</v>
      </c>
      <c r="F50" s="87"/>
      <c r="G50" s="63">
        <v>1</v>
      </c>
      <c r="H50" s="64"/>
      <c r="I50" s="64"/>
      <c r="J50" s="61">
        <v>1.4</v>
      </c>
      <c r="K50" s="61">
        <v>1.68</v>
      </c>
      <c r="L50" s="61">
        <v>2.23</v>
      </c>
      <c r="M50" s="65">
        <v>2.57</v>
      </c>
      <c r="N50" s="68"/>
      <c r="O50" s="67">
        <f t="shared" si="55"/>
        <v>0</v>
      </c>
      <c r="P50" s="68"/>
      <c r="Q50" s="68">
        <f>(P50*$D50*$E50*$G50*$J50*$Q$8)</f>
        <v>0</v>
      </c>
      <c r="R50" s="68">
        <v>8</v>
      </c>
      <c r="S50" s="67">
        <f>(R50*$D50*$E50*$G50*$J50*$S$8)</f>
        <v>1602487.04</v>
      </c>
      <c r="T50" s="68"/>
      <c r="U50" s="67">
        <f t="shared" si="127"/>
        <v>0</v>
      </c>
      <c r="V50" s="68"/>
      <c r="W50" s="67">
        <f>(V50*$D50*$E50*$G50*$J50*$W$8)</f>
        <v>0</v>
      </c>
      <c r="X50" s="68"/>
      <c r="Y50" s="67">
        <f>(X50*$D50*$E50*$G50*$J50*$Y$8)</f>
        <v>0</v>
      </c>
      <c r="Z50" s="68"/>
      <c r="AA50" s="67">
        <f>(Z50*$D50*$E50*$G50*$J50*$AA$8)</f>
        <v>0</v>
      </c>
      <c r="AB50" s="68"/>
      <c r="AC50" s="67">
        <f>(AB50*$D50*$E50*$G50*$J50*$AC$8)</f>
        <v>0</v>
      </c>
      <c r="AD50" s="68"/>
      <c r="AE50" s="67">
        <f>(AD50*$D50*$E50*$G50*$J50*$AE$8)</f>
        <v>0</v>
      </c>
      <c r="AF50" s="68"/>
      <c r="AG50" s="67">
        <f>(AF50*$D50*$E50*$G50*$J50*$AG$8)</f>
        <v>0</v>
      </c>
      <c r="AH50" s="70"/>
      <c r="AI50" s="67">
        <f>(AH50*$D50*$E50*$G50*$J50*$AI$8)</f>
        <v>0</v>
      </c>
      <c r="AJ50" s="68"/>
      <c r="AK50" s="67">
        <f>(AJ50*$D50*$E50*$G50*$J50*$AK$8)</f>
        <v>0</v>
      </c>
      <c r="AL50" s="82">
        <v>0</v>
      </c>
      <c r="AM50" s="67">
        <f>(AL50*$D50*$E50*$G50*$K50*$AM$8)</f>
        <v>0</v>
      </c>
      <c r="AN50" s="68"/>
      <c r="AO50" s="67">
        <f>(AN50*$D50*$E50*$G50*$K50*$AO$8)</f>
        <v>0</v>
      </c>
      <c r="AP50" s="88"/>
      <c r="AQ50" s="67">
        <f>(AP50*$D50*$E50*$G50*$J50*$AQ$8)</f>
        <v>0</v>
      </c>
      <c r="AR50" s="68"/>
      <c r="AS50" s="68">
        <f>(AR50*$D50*$E50*$G50*$J50*$AS$8)</f>
        <v>0</v>
      </c>
      <c r="AT50" s="68"/>
      <c r="AU50" s="68">
        <f>(AT50*$D50*$E50*$G50*$J50*$AU$8)</f>
        <v>0</v>
      </c>
      <c r="AV50" s="68"/>
      <c r="AW50" s="67">
        <f>(AV50*$D50*$E50*$G50*$J50*$AW$8)</f>
        <v>0</v>
      </c>
      <c r="AX50" s="68"/>
      <c r="AY50" s="67">
        <f>(AX50*$D50*$E50*$G50*$J50*$AY$8)</f>
        <v>0</v>
      </c>
      <c r="AZ50" s="68"/>
      <c r="BA50" s="67">
        <f>(AZ50*$D50*$E50*$G50*$J50*$BA$8)</f>
        <v>0</v>
      </c>
      <c r="BB50" s="68"/>
      <c r="BC50" s="67">
        <f>(BB50*$D50*$E50*$G50*$J50*$BC$8)</f>
        <v>0</v>
      </c>
      <c r="BD50" s="68"/>
      <c r="BE50" s="67">
        <f>(BD50*$D50*$E50*$G50*$J50*$BE$8)</f>
        <v>0</v>
      </c>
      <c r="BF50" s="68"/>
      <c r="BG50" s="67">
        <f>(BF50*$D50*$E50*$G50*$K50*$BG$8)</f>
        <v>0</v>
      </c>
      <c r="BH50" s="68"/>
      <c r="BI50" s="67">
        <f>(BH50*$D50*$E50*$G50*$K50*$BI$8)</f>
        <v>0</v>
      </c>
      <c r="BJ50" s="68"/>
      <c r="BK50" s="67">
        <f>(BJ50*$D50*$E50*$G50*$K50*$BK$8)</f>
        <v>0</v>
      </c>
      <c r="BL50" s="68"/>
      <c r="BM50" s="67">
        <f>(BL50*$D50*$E50*$G50*$K50*$BM$8)</f>
        <v>0</v>
      </c>
      <c r="BN50" s="68"/>
      <c r="BO50" s="67">
        <f>(BN50*$D50*$E50*$G50*$K50*$BO$8)</f>
        <v>0</v>
      </c>
      <c r="BP50" s="68"/>
      <c r="BQ50" s="67">
        <f>(BP50*$D50*$E50*$G50*$K50*$BQ$8)</f>
        <v>0</v>
      </c>
      <c r="BR50" s="68"/>
      <c r="BS50" s="67">
        <f>(BR50*$D50*$E50*$G50*$K50*$BS$8)</f>
        <v>0</v>
      </c>
      <c r="BT50" s="68"/>
      <c r="BU50" s="67">
        <f>(BT50*$D50*$E50*$G50*$K50*$BU$8)</f>
        <v>0</v>
      </c>
      <c r="BV50" s="68"/>
      <c r="BW50" s="67">
        <f>(BV50*$D50*$E50*$G50*$K50*$BW$8)</f>
        <v>0</v>
      </c>
      <c r="BX50" s="68"/>
      <c r="BY50" s="67">
        <f>(BX50*$D50*$E50*$G50*$K50*$BY$8)</f>
        <v>0</v>
      </c>
      <c r="BZ50" s="68"/>
      <c r="CA50" s="67">
        <f>(BZ50*$D50*$E50*$G50*$K50*$CA$8)</f>
        <v>0</v>
      </c>
      <c r="CB50" s="68"/>
      <c r="CC50" s="67">
        <f>(CB50*$D50*$E50*$G50*$J50*$CC$8)</f>
        <v>0</v>
      </c>
      <c r="CD50" s="68"/>
      <c r="CE50" s="67">
        <f>(CD50*$D50*$E50*$G50*$J50*$CE$8)</f>
        <v>0</v>
      </c>
      <c r="CF50" s="68"/>
      <c r="CG50" s="67">
        <f>(CF50*$D50*$E50*$G50*$J50*$CG$8)</f>
        <v>0</v>
      </c>
      <c r="CH50" s="68"/>
      <c r="CI50" s="68">
        <f>(CH50*$D50*$E50*$G50*$J50*$CI$8)</f>
        <v>0</v>
      </c>
      <c r="CJ50" s="68"/>
      <c r="CK50" s="67">
        <f>(CJ50*$D50*$E50*$G50*$K50*$CK$8)</f>
        <v>0</v>
      </c>
      <c r="CL50" s="68"/>
      <c r="CM50" s="67">
        <f>(CL50*$D50*$E50*$G50*$J50*$CM$8)</f>
        <v>0</v>
      </c>
      <c r="CN50" s="68"/>
      <c r="CO50" s="67">
        <f>(CN50*$D50*$E50*$G50*$J50*$CO$8)</f>
        <v>0</v>
      </c>
      <c r="CP50" s="68"/>
      <c r="CQ50" s="67">
        <f>(CP50*$D50*$E50*$G50*$J50*$CQ$8)</f>
        <v>0</v>
      </c>
      <c r="CR50" s="68"/>
      <c r="CS50" s="67">
        <f>(CR50*$D50*$E50*$G50*$J50*$CS$8)</f>
        <v>0</v>
      </c>
      <c r="CT50" s="68">
        <v>3</v>
      </c>
      <c r="CU50" s="67">
        <f>(CT50*$D50*$E50*$G50*$J50*$CU$8)</f>
        <v>617321.71199999994</v>
      </c>
      <c r="CV50" s="68"/>
      <c r="CW50" s="67">
        <f>(CV50*$D50*$E50*$G50*$K50*$CW$8)</f>
        <v>0</v>
      </c>
      <c r="CX50" s="82">
        <v>0</v>
      </c>
      <c r="CY50" s="67">
        <f>(CX50*$D50*$E50*$G50*$K50*$CY$8)</f>
        <v>0</v>
      </c>
      <c r="CZ50" s="68"/>
      <c r="DA50" s="67">
        <f>(CZ50*$D50*$E50*$G50*$J50*$DA$8)</f>
        <v>0</v>
      </c>
      <c r="DB50" s="68"/>
      <c r="DC50" s="73">
        <f>(DB50*$D50*$E50*$G50*$K50*$DC$8)</f>
        <v>0</v>
      </c>
      <c r="DD50" s="68"/>
      <c r="DE50" s="67">
        <f>(DD50*$D50*$E50*$G50*$K50*$DE$8)</f>
        <v>0</v>
      </c>
      <c r="DF50" s="83"/>
      <c r="DG50" s="67">
        <f>(DF50*$D50*$E50*$G50*$K50*$DG$8)</f>
        <v>0</v>
      </c>
      <c r="DH50" s="68"/>
      <c r="DI50" s="67">
        <f>(DH50*$D50*$E50*$G50*$K50*$DI$8)</f>
        <v>0</v>
      </c>
      <c r="DJ50" s="68"/>
      <c r="DK50" s="67">
        <f>(DJ50*$D50*$E50*$G50*$L50*$DK$8)</f>
        <v>0</v>
      </c>
      <c r="DL50" s="68"/>
      <c r="DM50" s="67">
        <f>(DL50*$D50*$E50*$G50*$M50*$DM$8)</f>
        <v>0</v>
      </c>
      <c r="DN50" s="67">
        <f t="shared" si="128"/>
        <v>11</v>
      </c>
      <c r="DO50" s="67">
        <f t="shared" si="128"/>
        <v>2219808.7519999999</v>
      </c>
    </row>
    <row r="51" spans="1:119" ht="45" customHeight="1" x14ac:dyDescent="0.25">
      <c r="A51" s="78"/>
      <c r="B51" s="79">
        <v>34</v>
      </c>
      <c r="C51" s="60" t="s">
        <v>177</v>
      </c>
      <c r="D51" s="61">
        <v>22900</v>
      </c>
      <c r="E51" s="80">
        <v>4.37</v>
      </c>
      <c r="F51" s="80"/>
      <c r="G51" s="63">
        <v>1</v>
      </c>
      <c r="H51" s="64"/>
      <c r="I51" s="64"/>
      <c r="J51" s="61">
        <v>1.4</v>
      </c>
      <c r="K51" s="61">
        <v>1.68</v>
      </c>
      <c r="L51" s="61">
        <v>2.23</v>
      </c>
      <c r="M51" s="65">
        <v>2.57</v>
      </c>
      <c r="N51" s="68"/>
      <c r="O51" s="67">
        <f t="shared" si="55"/>
        <v>0</v>
      </c>
      <c r="P51" s="68"/>
      <c r="Q51" s="68">
        <f>(P51*$D51*$E51*$G51*$J51*$Q$8)</f>
        <v>0</v>
      </c>
      <c r="R51" s="68">
        <v>115</v>
      </c>
      <c r="S51" s="67">
        <f>(R51*$D51*$E51*$G51*$J51*$S$8)</f>
        <v>17722928.300000001</v>
      </c>
      <c r="T51" s="68"/>
      <c r="U51" s="67">
        <f t="shared" si="127"/>
        <v>0</v>
      </c>
      <c r="V51" s="68"/>
      <c r="W51" s="67">
        <f>(V51*$D51*$E51*$G51*$J51*$W$8)</f>
        <v>0</v>
      </c>
      <c r="X51" s="68"/>
      <c r="Y51" s="67">
        <f>(X51*$D51*$E51*$G51*$J51*$Y$8)</f>
        <v>0</v>
      </c>
      <c r="Z51" s="68"/>
      <c r="AA51" s="67">
        <f>(Z51*$D51*$E51*$G51*$J51*$AA$8)</f>
        <v>0</v>
      </c>
      <c r="AB51" s="68"/>
      <c r="AC51" s="67">
        <f>(AB51*$D51*$E51*$G51*$J51*$AC$8)</f>
        <v>0</v>
      </c>
      <c r="AD51" s="68"/>
      <c r="AE51" s="67">
        <f>(AD51*$D51*$E51*$G51*$J51*$AE$8)</f>
        <v>0</v>
      </c>
      <c r="AF51" s="68"/>
      <c r="AG51" s="67">
        <f>(AF51*$D51*$E51*$G51*$J51*$AG$8)</f>
        <v>0</v>
      </c>
      <c r="AH51" s="70"/>
      <c r="AI51" s="67">
        <f>(AH51*$D51*$E51*$G51*$J51*$AI$8)</f>
        <v>0</v>
      </c>
      <c r="AJ51" s="68"/>
      <c r="AK51" s="67">
        <f>(AJ51*$D51*$E51*$G51*$J51*$AK$8)</f>
        <v>0</v>
      </c>
      <c r="AL51" s="82">
        <v>0</v>
      </c>
      <c r="AM51" s="67">
        <f>(AL51*$D51*$E51*$G51*$K51*$AM$8)</f>
        <v>0</v>
      </c>
      <c r="AN51" s="68"/>
      <c r="AO51" s="67">
        <f>(AN51*$D51*$E51*$G51*$K51*$AO$8)</f>
        <v>0</v>
      </c>
      <c r="AP51" s="68"/>
      <c r="AQ51" s="67">
        <f>(AP51*$D51*$E51*$G51*$J51*$AQ$8)</f>
        <v>0</v>
      </c>
      <c r="AR51" s="68"/>
      <c r="AS51" s="68">
        <f>(AR51*$D51*$E51*$G51*$J51*$AS$8)</f>
        <v>0</v>
      </c>
      <c r="AT51" s="68"/>
      <c r="AU51" s="68">
        <f>(AT51*$D51*$E51*$G51*$J51*$AU$8)</f>
        <v>0</v>
      </c>
      <c r="AV51" s="68"/>
      <c r="AW51" s="67">
        <f>(AV51*$D51*$E51*$G51*$J51*$AW$8)</f>
        <v>0</v>
      </c>
      <c r="AX51" s="68"/>
      <c r="AY51" s="67">
        <f>(AX51*$D51*$E51*$G51*$J51*$AY$8)</f>
        <v>0</v>
      </c>
      <c r="AZ51" s="68"/>
      <c r="BA51" s="67">
        <f>(AZ51*$D51*$E51*$G51*$J51*$BA$8)</f>
        <v>0</v>
      </c>
      <c r="BB51" s="68"/>
      <c r="BC51" s="67">
        <f>(BB51*$D51*$E51*$G51*$J51*$BC$8)</f>
        <v>0</v>
      </c>
      <c r="BD51" s="68"/>
      <c r="BE51" s="67">
        <f>(BD51*$D51*$E51*$G51*$J51*$BE$8)</f>
        <v>0</v>
      </c>
      <c r="BF51" s="68"/>
      <c r="BG51" s="67">
        <f>(BF51*$D51*$E51*$G51*$K51*$BG$8)</f>
        <v>0</v>
      </c>
      <c r="BH51" s="68"/>
      <c r="BI51" s="67">
        <f>(BH51*$D51*$E51*$G51*$K51*$BI$8)</f>
        <v>0</v>
      </c>
      <c r="BJ51" s="68"/>
      <c r="BK51" s="67">
        <f>(BJ51*$D51*$E51*$G51*$K51*$BK$8)</f>
        <v>0</v>
      </c>
      <c r="BL51" s="68"/>
      <c r="BM51" s="67">
        <f>(BL51*$D51*$E51*$G51*$K51*$BM$8)</f>
        <v>0</v>
      </c>
      <c r="BN51" s="68"/>
      <c r="BO51" s="67">
        <f>(BN51*$D51*$E51*$G51*$K51*$BO$8)</f>
        <v>0</v>
      </c>
      <c r="BP51" s="68"/>
      <c r="BQ51" s="67">
        <f>(BP51*$D51*$E51*$G51*$K51*$BQ$8)</f>
        <v>0</v>
      </c>
      <c r="BR51" s="68"/>
      <c r="BS51" s="67">
        <f>(BR51*$D51*$E51*$G51*$K51*$BS$8)</f>
        <v>0</v>
      </c>
      <c r="BT51" s="68"/>
      <c r="BU51" s="67">
        <f>(BT51*$D51*$E51*$G51*$K51*$BU$8)</f>
        <v>0</v>
      </c>
      <c r="BV51" s="68"/>
      <c r="BW51" s="67">
        <f>(BV51*$D51*$E51*$G51*$K51*$BW$8)</f>
        <v>0</v>
      </c>
      <c r="BX51" s="68"/>
      <c r="BY51" s="67">
        <f>(BX51*$D51*$E51*$G51*$K51*$BY$8)</f>
        <v>0</v>
      </c>
      <c r="BZ51" s="68"/>
      <c r="CA51" s="67">
        <f>(BZ51*$D51*$E51*$G51*$K51*$CA$8)</f>
        <v>0</v>
      </c>
      <c r="CB51" s="68"/>
      <c r="CC51" s="67">
        <f>(CB51*$D51*$E51*$G51*$J51*$CC$8)</f>
        <v>0</v>
      </c>
      <c r="CD51" s="68"/>
      <c r="CE51" s="67">
        <f>(CD51*$D51*$E51*$G51*$J51*$CE$8)</f>
        <v>0</v>
      </c>
      <c r="CF51" s="68"/>
      <c r="CG51" s="67">
        <f>(CF51*$D51*$E51*$G51*$J51*$CG$8)</f>
        <v>0</v>
      </c>
      <c r="CH51" s="68"/>
      <c r="CI51" s="68">
        <f>(CH51*$D51*$E51*$G51*$J51*$CI$8)</f>
        <v>0</v>
      </c>
      <c r="CJ51" s="68"/>
      <c r="CK51" s="67">
        <f>(CJ51*$D51*$E51*$G51*$K51*$CK$8)</f>
        <v>0</v>
      </c>
      <c r="CL51" s="68"/>
      <c r="CM51" s="67">
        <f>(CL51*$D51*$E51*$G51*$J51*$CM$8)</f>
        <v>0</v>
      </c>
      <c r="CN51" s="68"/>
      <c r="CO51" s="67">
        <f>(CN51*$D51*$E51*$G51*$J51*$CO$8)</f>
        <v>0</v>
      </c>
      <c r="CP51" s="68"/>
      <c r="CQ51" s="67">
        <f>(CP51*$D51*$E51*$G51*$J51*$CQ$8)</f>
        <v>0</v>
      </c>
      <c r="CR51" s="68"/>
      <c r="CS51" s="67">
        <f>(CR51*$D51*$E51*$G51*$J51*$CS$8)</f>
        <v>0</v>
      </c>
      <c r="CT51" s="68"/>
      <c r="CU51" s="67">
        <f>(CT51*$D51*$E51*$G51*$J51*$CU$8)</f>
        <v>0</v>
      </c>
      <c r="CV51" s="68"/>
      <c r="CW51" s="67">
        <f>(CV51*$D51*$E51*$G51*$K51*$CW$8)</f>
        <v>0</v>
      </c>
      <c r="CX51" s="82">
        <v>0</v>
      </c>
      <c r="CY51" s="67">
        <f>(CX51*$D51*$E51*$G51*$K51*$CY$8)</f>
        <v>0</v>
      </c>
      <c r="CZ51" s="68"/>
      <c r="DA51" s="67">
        <f>(CZ51*$D51*$E51*$G51*$J51*$DA$8)</f>
        <v>0</v>
      </c>
      <c r="DB51" s="68"/>
      <c r="DC51" s="73">
        <f>(DB51*$D51*$E51*$G51*$K51*$DC$8)</f>
        <v>0</v>
      </c>
      <c r="DD51" s="68"/>
      <c r="DE51" s="67">
        <f>(DD51*$D51*$E51*$G51*$K51*$DE$8)</f>
        <v>0</v>
      </c>
      <c r="DF51" s="83"/>
      <c r="DG51" s="67">
        <f>(DF51*$D51*$E51*$G51*$K51*$DG$8)</f>
        <v>0</v>
      </c>
      <c r="DH51" s="68"/>
      <c r="DI51" s="67">
        <f>(DH51*$D51*$E51*$G51*$K51*$DI$8)</f>
        <v>0</v>
      </c>
      <c r="DJ51" s="68"/>
      <c r="DK51" s="67">
        <f>(DJ51*$D51*$E51*$G51*$L51*$DK$8)</f>
        <v>0</v>
      </c>
      <c r="DL51" s="68"/>
      <c r="DM51" s="67">
        <f>(DL51*$D51*$E51*$G51*$M51*$DM$8)</f>
        <v>0</v>
      </c>
      <c r="DN51" s="67">
        <f t="shared" si="128"/>
        <v>115</v>
      </c>
      <c r="DO51" s="67">
        <f t="shared" si="128"/>
        <v>17722928.300000001</v>
      </c>
    </row>
    <row r="52" spans="1:119" ht="15.75" customHeight="1" x14ac:dyDescent="0.25">
      <c r="A52" s="78">
        <v>9</v>
      </c>
      <c r="B52" s="154"/>
      <c r="C52" s="153" t="s">
        <v>178</v>
      </c>
      <c r="D52" s="61">
        <v>22900</v>
      </c>
      <c r="E52" s="155">
        <v>1.1499999999999999</v>
      </c>
      <c r="F52" s="155"/>
      <c r="G52" s="63">
        <v>1</v>
      </c>
      <c r="H52" s="64"/>
      <c r="I52" s="64"/>
      <c r="J52" s="61">
        <v>1.4</v>
      </c>
      <c r="K52" s="61">
        <v>1.68</v>
      </c>
      <c r="L52" s="61">
        <v>2.23</v>
      </c>
      <c r="M52" s="65">
        <v>2.57</v>
      </c>
      <c r="N52" s="88">
        <f>SUM(N53:N62)</f>
        <v>0</v>
      </c>
      <c r="O52" s="88">
        <f t="shared" ref="O52:BZ52" si="129">SUM(O53:O62)</f>
        <v>0</v>
      </c>
      <c r="P52" s="88">
        <f t="shared" si="129"/>
        <v>0</v>
      </c>
      <c r="Q52" s="88">
        <f t="shared" si="129"/>
        <v>0</v>
      </c>
      <c r="R52" s="88">
        <f t="shared" si="129"/>
        <v>849</v>
      </c>
      <c r="S52" s="88">
        <f t="shared" si="129"/>
        <v>37385133.940000005</v>
      </c>
      <c r="T52" s="88">
        <f t="shared" si="129"/>
        <v>8</v>
      </c>
      <c r="U52" s="88">
        <f t="shared" si="129"/>
        <v>455214.59666666662</v>
      </c>
      <c r="V52" s="88">
        <f t="shared" si="129"/>
        <v>0</v>
      </c>
      <c r="W52" s="88">
        <f t="shared" si="129"/>
        <v>0</v>
      </c>
      <c r="X52" s="88">
        <f t="shared" si="129"/>
        <v>0</v>
      </c>
      <c r="Y52" s="88">
        <f t="shared" si="129"/>
        <v>0</v>
      </c>
      <c r="Z52" s="88">
        <f t="shared" si="129"/>
        <v>0</v>
      </c>
      <c r="AA52" s="88">
        <f t="shared" si="129"/>
        <v>0</v>
      </c>
      <c r="AB52" s="88">
        <f t="shared" si="129"/>
        <v>0</v>
      </c>
      <c r="AC52" s="88">
        <f t="shared" si="129"/>
        <v>0</v>
      </c>
      <c r="AD52" s="88">
        <f t="shared" si="129"/>
        <v>0</v>
      </c>
      <c r="AE52" s="88">
        <f t="shared" si="129"/>
        <v>0</v>
      </c>
      <c r="AF52" s="88">
        <f t="shared" si="129"/>
        <v>0</v>
      </c>
      <c r="AG52" s="88">
        <f t="shared" si="129"/>
        <v>0</v>
      </c>
      <c r="AH52" s="88">
        <f t="shared" si="129"/>
        <v>0</v>
      </c>
      <c r="AI52" s="88">
        <f t="shared" si="129"/>
        <v>0</v>
      </c>
      <c r="AJ52" s="88">
        <f t="shared" si="129"/>
        <v>0</v>
      </c>
      <c r="AK52" s="88">
        <f t="shared" si="129"/>
        <v>0</v>
      </c>
      <c r="AL52" s="88">
        <f t="shared" si="129"/>
        <v>0</v>
      </c>
      <c r="AM52" s="88">
        <f t="shared" si="129"/>
        <v>0</v>
      </c>
      <c r="AN52" s="88">
        <f t="shared" si="129"/>
        <v>0</v>
      </c>
      <c r="AO52" s="88">
        <f t="shared" si="129"/>
        <v>0</v>
      </c>
      <c r="AP52" s="88">
        <v>0</v>
      </c>
      <c r="AQ52" s="88">
        <f t="shared" si="129"/>
        <v>0</v>
      </c>
      <c r="AR52" s="88">
        <f t="shared" si="129"/>
        <v>0</v>
      </c>
      <c r="AS52" s="88">
        <f t="shared" si="129"/>
        <v>0</v>
      </c>
      <c r="AT52" s="88">
        <f t="shared" si="129"/>
        <v>0</v>
      </c>
      <c r="AU52" s="88">
        <f t="shared" si="129"/>
        <v>0</v>
      </c>
      <c r="AV52" s="88">
        <f t="shared" si="129"/>
        <v>0</v>
      </c>
      <c r="AW52" s="88">
        <f t="shared" si="129"/>
        <v>0</v>
      </c>
      <c r="AX52" s="88">
        <f t="shared" si="129"/>
        <v>0</v>
      </c>
      <c r="AY52" s="88">
        <f t="shared" si="129"/>
        <v>0</v>
      </c>
      <c r="AZ52" s="88">
        <f t="shared" si="129"/>
        <v>0</v>
      </c>
      <c r="BA52" s="88">
        <f t="shared" si="129"/>
        <v>0</v>
      </c>
      <c r="BB52" s="88">
        <f t="shared" si="129"/>
        <v>0</v>
      </c>
      <c r="BC52" s="88">
        <f t="shared" si="129"/>
        <v>0</v>
      </c>
      <c r="BD52" s="88">
        <f t="shared" si="129"/>
        <v>0</v>
      </c>
      <c r="BE52" s="88">
        <f t="shared" si="129"/>
        <v>0</v>
      </c>
      <c r="BF52" s="88">
        <f t="shared" si="129"/>
        <v>4</v>
      </c>
      <c r="BG52" s="88">
        <f t="shared" si="129"/>
        <v>156196.31999999998</v>
      </c>
      <c r="BH52" s="88">
        <f t="shared" si="129"/>
        <v>193</v>
      </c>
      <c r="BI52" s="88">
        <f t="shared" si="129"/>
        <v>7726716.4799999995</v>
      </c>
      <c r="BJ52" s="88">
        <f t="shared" si="129"/>
        <v>0</v>
      </c>
      <c r="BK52" s="88">
        <f t="shared" si="129"/>
        <v>0</v>
      </c>
      <c r="BL52" s="88">
        <f t="shared" si="129"/>
        <v>0</v>
      </c>
      <c r="BM52" s="88">
        <f t="shared" si="129"/>
        <v>0</v>
      </c>
      <c r="BN52" s="88">
        <f t="shared" si="129"/>
        <v>38</v>
      </c>
      <c r="BO52" s="88">
        <f t="shared" si="129"/>
        <v>1786716.6240000003</v>
      </c>
      <c r="BP52" s="88">
        <f t="shared" si="129"/>
        <v>5</v>
      </c>
      <c r="BQ52" s="88">
        <f t="shared" si="129"/>
        <v>186589.19999999998</v>
      </c>
      <c r="BR52" s="88">
        <f t="shared" si="129"/>
        <v>5</v>
      </c>
      <c r="BS52" s="88">
        <f t="shared" si="129"/>
        <v>241892.69999999998</v>
      </c>
      <c r="BT52" s="88">
        <f t="shared" si="129"/>
        <v>0</v>
      </c>
      <c r="BU52" s="88">
        <f t="shared" si="129"/>
        <v>0</v>
      </c>
      <c r="BV52" s="88">
        <f t="shared" si="129"/>
        <v>23</v>
      </c>
      <c r="BW52" s="88">
        <f t="shared" si="129"/>
        <v>1139733</v>
      </c>
      <c r="BX52" s="88">
        <f t="shared" si="129"/>
        <v>3</v>
      </c>
      <c r="BY52" s="88">
        <f t="shared" si="129"/>
        <v>111953.51999999999</v>
      </c>
      <c r="BZ52" s="88">
        <f t="shared" si="129"/>
        <v>4</v>
      </c>
      <c r="CA52" s="88">
        <f t="shared" ref="CA52:DO52" si="130">SUM(CA53:CA62)</f>
        <v>178125.36</v>
      </c>
      <c r="CB52" s="88">
        <f t="shared" si="130"/>
        <v>0</v>
      </c>
      <c r="CC52" s="88">
        <f t="shared" si="130"/>
        <v>0</v>
      </c>
      <c r="CD52" s="88">
        <f t="shared" si="130"/>
        <v>0</v>
      </c>
      <c r="CE52" s="88">
        <f t="shared" si="130"/>
        <v>0</v>
      </c>
      <c r="CF52" s="88">
        <f t="shared" si="130"/>
        <v>0</v>
      </c>
      <c r="CG52" s="88">
        <f t="shared" si="130"/>
        <v>0</v>
      </c>
      <c r="CH52" s="88">
        <f t="shared" si="130"/>
        <v>0</v>
      </c>
      <c r="CI52" s="88">
        <f t="shared" si="130"/>
        <v>0</v>
      </c>
      <c r="CJ52" s="88">
        <f t="shared" si="130"/>
        <v>0</v>
      </c>
      <c r="CK52" s="88">
        <f t="shared" si="130"/>
        <v>0</v>
      </c>
      <c r="CL52" s="88">
        <f t="shared" si="130"/>
        <v>0</v>
      </c>
      <c r="CM52" s="88">
        <f t="shared" si="130"/>
        <v>0</v>
      </c>
      <c r="CN52" s="88">
        <f t="shared" si="130"/>
        <v>0</v>
      </c>
      <c r="CO52" s="88">
        <f t="shared" si="130"/>
        <v>0</v>
      </c>
      <c r="CP52" s="88">
        <f t="shared" si="130"/>
        <v>5</v>
      </c>
      <c r="CQ52" s="88">
        <f t="shared" si="130"/>
        <v>108843.7</v>
      </c>
      <c r="CR52" s="88">
        <f t="shared" si="130"/>
        <v>3</v>
      </c>
      <c r="CS52" s="88">
        <f t="shared" si="130"/>
        <v>105422.89799999999</v>
      </c>
      <c r="CT52" s="88">
        <f t="shared" si="130"/>
        <v>0</v>
      </c>
      <c r="CU52" s="88">
        <f t="shared" si="130"/>
        <v>0</v>
      </c>
      <c r="CV52" s="88">
        <f t="shared" si="130"/>
        <v>0</v>
      </c>
      <c r="CW52" s="88">
        <f t="shared" si="130"/>
        <v>0</v>
      </c>
      <c r="CX52" s="88">
        <f t="shared" si="130"/>
        <v>0</v>
      </c>
      <c r="CY52" s="88">
        <f t="shared" si="130"/>
        <v>0</v>
      </c>
      <c r="CZ52" s="88">
        <f t="shared" si="130"/>
        <v>0</v>
      </c>
      <c r="DA52" s="88">
        <f t="shared" si="130"/>
        <v>0</v>
      </c>
      <c r="DB52" s="88">
        <f t="shared" si="130"/>
        <v>0</v>
      </c>
      <c r="DC52" s="91">
        <f t="shared" si="130"/>
        <v>0</v>
      </c>
      <c r="DD52" s="88">
        <f t="shared" si="130"/>
        <v>0</v>
      </c>
      <c r="DE52" s="88">
        <f t="shared" si="130"/>
        <v>0</v>
      </c>
      <c r="DF52" s="92">
        <f t="shared" si="130"/>
        <v>0</v>
      </c>
      <c r="DG52" s="88">
        <f t="shared" si="130"/>
        <v>0</v>
      </c>
      <c r="DH52" s="88">
        <f t="shared" si="130"/>
        <v>7</v>
      </c>
      <c r="DI52" s="88">
        <f t="shared" si="130"/>
        <v>295184.11439999996</v>
      </c>
      <c r="DJ52" s="88">
        <v>0</v>
      </c>
      <c r="DK52" s="88">
        <f t="shared" si="130"/>
        <v>0</v>
      </c>
      <c r="DL52" s="88">
        <f t="shared" si="130"/>
        <v>4</v>
      </c>
      <c r="DM52" s="88">
        <f t="shared" si="130"/>
        <v>785334.4319999998</v>
      </c>
      <c r="DN52" s="88">
        <f t="shared" si="130"/>
        <v>1151</v>
      </c>
      <c r="DO52" s="88">
        <f t="shared" si="130"/>
        <v>50663056.885066673</v>
      </c>
    </row>
    <row r="53" spans="1:119" ht="30" customHeight="1" x14ac:dyDescent="0.25">
      <c r="A53" s="78"/>
      <c r="B53" s="79">
        <v>35</v>
      </c>
      <c r="C53" s="60" t="s">
        <v>179</v>
      </c>
      <c r="D53" s="61">
        <v>22900</v>
      </c>
      <c r="E53" s="80">
        <v>0.97</v>
      </c>
      <c r="F53" s="80"/>
      <c r="G53" s="63">
        <v>1</v>
      </c>
      <c r="H53" s="64"/>
      <c r="I53" s="64"/>
      <c r="J53" s="61">
        <v>1.4</v>
      </c>
      <c r="K53" s="61">
        <v>1.68</v>
      </c>
      <c r="L53" s="61">
        <v>2.23</v>
      </c>
      <c r="M53" s="65">
        <v>2.57</v>
      </c>
      <c r="N53" s="68"/>
      <c r="O53" s="67">
        <f t="shared" si="55"/>
        <v>0</v>
      </c>
      <c r="P53" s="68"/>
      <c r="Q53" s="68">
        <f t="shared" ref="Q53:Q58" si="131">(P53*$D53*$E53*$G53*$J53*$Q$8)</f>
        <v>0</v>
      </c>
      <c r="R53" s="68">
        <v>450</v>
      </c>
      <c r="S53" s="67">
        <f t="shared" ref="S53:S58" si="132">(R53*$D53*$E53*$G53*$J53*$S$8)</f>
        <v>15393609.000000002</v>
      </c>
      <c r="T53" s="68">
        <v>1</v>
      </c>
      <c r="U53" s="67">
        <f t="shared" ref="U53:U58" si="133">(T53/12*7*$D53*$E53*$G53*$J53*$U$8)+(T53/12*5*$D53*$E53*$G53*$J53*$U$9)</f>
        <v>34855.899166666662</v>
      </c>
      <c r="V53" s="68"/>
      <c r="W53" s="67">
        <f t="shared" ref="W53:W58" si="134">(V53*$D53*$E53*$G53*$J53*$W$8)</f>
        <v>0</v>
      </c>
      <c r="X53" s="68"/>
      <c r="Y53" s="67">
        <f t="shared" ref="Y53:Y58" si="135">(X53*$D53*$E53*$G53*$J53*$Y$8)</f>
        <v>0</v>
      </c>
      <c r="Z53" s="68"/>
      <c r="AA53" s="67">
        <f t="shared" ref="AA53:AA58" si="136">(Z53*$D53*$E53*$G53*$J53*$AA$8)</f>
        <v>0</v>
      </c>
      <c r="AB53" s="68"/>
      <c r="AC53" s="67">
        <f t="shared" ref="AC53:AC58" si="137">(AB53*$D53*$E53*$G53*$J53*$AC$8)</f>
        <v>0</v>
      </c>
      <c r="AD53" s="68"/>
      <c r="AE53" s="67">
        <f t="shared" ref="AE53:AE58" si="138">(AD53*$D53*$E53*$G53*$J53*$AE$8)</f>
        <v>0</v>
      </c>
      <c r="AF53" s="68"/>
      <c r="AG53" s="67">
        <f t="shared" ref="AG53:AG58" si="139">(AF53*$D53*$E53*$G53*$J53*$AG$8)</f>
        <v>0</v>
      </c>
      <c r="AH53" s="70"/>
      <c r="AI53" s="67">
        <f t="shared" ref="AI53:AI58" si="140">(AH53*$D53*$E53*$G53*$J53*$AI$8)</f>
        <v>0</v>
      </c>
      <c r="AJ53" s="68"/>
      <c r="AK53" s="67">
        <f t="shared" ref="AK53:AK58" si="141">(AJ53*$D53*$E53*$G53*$J53*$AK$8)</f>
        <v>0</v>
      </c>
      <c r="AL53" s="82">
        <v>0</v>
      </c>
      <c r="AM53" s="67">
        <f t="shared" ref="AM53:AM58" si="142">(AL53*$D53*$E53*$G53*$K53*$AM$8)</f>
        <v>0</v>
      </c>
      <c r="AN53" s="68"/>
      <c r="AO53" s="67">
        <f t="shared" ref="AO53:AO58" si="143">(AN53*$D53*$E53*$G53*$K53*$AO$8)</f>
        <v>0</v>
      </c>
      <c r="AP53" s="88"/>
      <c r="AQ53" s="67">
        <f t="shared" ref="AQ53:AQ58" si="144">(AP53*$D53*$E53*$G53*$J53*$AQ$8)</f>
        <v>0</v>
      </c>
      <c r="AR53" s="68"/>
      <c r="AS53" s="68">
        <f t="shared" ref="AS53:AS58" si="145">(AR53*$D53*$E53*$G53*$J53*$AS$8)</f>
        <v>0</v>
      </c>
      <c r="AT53" s="68"/>
      <c r="AU53" s="68">
        <f t="shared" ref="AU53:AU58" si="146">(AT53*$D53*$E53*$G53*$J53*$AU$8)</f>
        <v>0</v>
      </c>
      <c r="AV53" s="68"/>
      <c r="AW53" s="67">
        <f t="shared" ref="AW53:AW58" si="147">(AV53*$D53*$E53*$G53*$J53*$AW$8)</f>
        <v>0</v>
      </c>
      <c r="AX53" s="68"/>
      <c r="AY53" s="67">
        <f t="shared" ref="AY53:AY58" si="148">(AX53*$D53*$E53*$G53*$J53*$AY$8)</f>
        <v>0</v>
      </c>
      <c r="AZ53" s="68"/>
      <c r="BA53" s="67">
        <f t="shared" ref="BA53:BA58" si="149">(AZ53*$D53*$E53*$G53*$J53*$BA$8)</f>
        <v>0</v>
      </c>
      <c r="BB53" s="68"/>
      <c r="BC53" s="67">
        <f t="shared" ref="BC53:BC58" si="150">(BB53*$D53*$E53*$G53*$J53*$BC$8)</f>
        <v>0</v>
      </c>
      <c r="BD53" s="68"/>
      <c r="BE53" s="67">
        <f t="shared" ref="BE53:BE58" si="151">(BD53*$D53*$E53*$G53*$J53*$BE$8)</f>
        <v>0</v>
      </c>
      <c r="BF53" s="68">
        <v>3</v>
      </c>
      <c r="BG53" s="67">
        <f t="shared" ref="BG53:BG58" si="152">(BF53*$D53*$E53*$G53*$K53*$BG$8)</f>
        <v>111953.51999999999</v>
      </c>
      <c r="BH53" s="68">
        <v>131</v>
      </c>
      <c r="BI53" s="67">
        <f t="shared" ref="BI53:BI58" si="153">(BH53*$D53*$E53*$G53*$K53*$BI$8)</f>
        <v>4888637.04</v>
      </c>
      <c r="BJ53" s="68"/>
      <c r="BK53" s="67">
        <f t="shared" ref="BK53:BK58" si="154">(BJ53*$D53*$E53*$G53*$K53*$BK$8)</f>
        <v>0</v>
      </c>
      <c r="BL53" s="68"/>
      <c r="BM53" s="67">
        <f t="shared" ref="BM53:BM58" si="155">(BL53*$D53*$E53*$G53*$K53*$BM$8)</f>
        <v>0</v>
      </c>
      <c r="BN53" s="68">
        <v>19</v>
      </c>
      <c r="BO53" s="67">
        <f t="shared" ref="BO53:BO58" si="156">(BN53*$D53*$E53*$G53*$K53*$BO$8)</f>
        <v>779942.85600000003</v>
      </c>
      <c r="BP53" s="68">
        <v>5</v>
      </c>
      <c r="BQ53" s="67">
        <f t="shared" ref="BQ53:BQ58" si="157">(BP53*$D53*$E53*$G53*$K53*$BQ$8)</f>
        <v>186589.19999999998</v>
      </c>
      <c r="BR53" s="68">
        <v>4</v>
      </c>
      <c r="BS53" s="67">
        <f t="shared" ref="BS53:BS58" si="158">(BR53*$D53*$E53*$G53*$K53*$BS$8)</f>
        <v>186589.19999999998</v>
      </c>
      <c r="BT53" s="68"/>
      <c r="BU53" s="67">
        <f t="shared" ref="BU53:BU58" si="159">(BT53*$D53*$E53*$G53*$K53*$BU$8)</f>
        <v>0</v>
      </c>
      <c r="BV53" s="68">
        <v>17</v>
      </c>
      <c r="BW53" s="67">
        <f t="shared" ref="BW53:BW58" si="160">(BV53*$D53*$E53*$G53*$K53*$BW$8)</f>
        <v>793004.10000000009</v>
      </c>
      <c r="BX53" s="68">
        <v>3</v>
      </c>
      <c r="BY53" s="67">
        <f t="shared" ref="BY53:BY58" si="161">(BX53*$D53*$E53*$G53*$K53*$BY$8)</f>
        <v>111953.51999999999</v>
      </c>
      <c r="BZ53" s="68">
        <v>1</v>
      </c>
      <c r="CA53" s="67">
        <f t="shared" ref="CA53:CA58" si="162">(BZ53*$D53*$E53*$G53*$K53*$CA$8)</f>
        <v>37317.839999999997</v>
      </c>
      <c r="CB53" s="68"/>
      <c r="CC53" s="67">
        <f t="shared" ref="CC53:CC58" si="163">(CB53*$D53*$E53*$G53*$J53*$CC$8)</f>
        <v>0</v>
      </c>
      <c r="CD53" s="68"/>
      <c r="CE53" s="67">
        <f t="shared" ref="CE53:CE58" si="164">(CD53*$D53*$E53*$G53*$J53*$CE$8)</f>
        <v>0</v>
      </c>
      <c r="CF53" s="68"/>
      <c r="CG53" s="67">
        <f t="shared" ref="CG53:CG58" si="165">(CF53*$D53*$E53*$G53*$J53*$CG$8)</f>
        <v>0</v>
      </c>
      <c r="CH53" s="68"/>
      <c r="CI53" s="68">
        <f t="shared" ref="CI53:CI58" si="166">(CH53*$D53*$E53*$G53*$J53*$CI$8)</f>
        <v>0</v>
      </c>
      <c r="CJ53" s="68"/>
      <c r="CK53" s="67">
        <f t="shared" ref="CK53:CK58" si="167">(CJ53*$D53*$E53*$G53*$K53*$CK$8)</f>
        <v>0</v>
      </c>
      <c r="CL53" s="68"/>
      <c r="CM53" s="67">
        <f t="shared" ref="CM53:CM58" si="168">(CL53*$D53*$E53*$G53*$J53*$CM$8)</f>
        <v>0</v>
      </c>
      <c r="CN53" s="68"/>
      <c r="CO53" s="67">
        <f t="shared" ref="CO53:CO58" si="169">(CN53*$D53*$E53*$G53*$J53*$CO$8)</f>
        <v>0</v>
      </c>
      <c r="CP53" s="68">
        <v>5</v>
      </c>
      <c r="CQ53" s="67">
        <f t="shared" ref="CQ53:CQ58" si="170">(CP53*$D53*$E53*$G53*$J53*$CQ$8)</f>
        <v>108843.7</v>
      </c>
      <c r="CR53" s="68">
        <v>3</v>
      </c>
      <c r="CS53" s="67">
        <f t="shared" ref="CS53:CS58" si="171">(CR53*$D53*$E53*$G53*$J53*$CS$8)</f>
        <v>105422.89799999999</v>
      </c>
      <c r="CT53" s="68"/>
      <c r="CU53" s="67">
        <f t="shared" ref="CU53:CU58" si="172">(CT53*$D53*$E53*$G53*$J53*$CU$8)</f>
        <v>0</v>
      </c>
      <c r="CV53" s="68"/>
      <c r="CW53" s="67">
        <f t="shared" ref="CW53:CW58" si="173">(CV53*$D53*$E53*$G53*$K53*$CW$8)</f>
        <v>0</v>
      </c>
      <c r="CX53" s="82">
        <v>0</v>
      </c>
      <c r="CY53" s="67">
        <f t="shared" ref="CY53:CY58" si="174">(CX53*$D53*$E53*$G53*$K53*$CY$8)</f>
        <v>0</v>
      </c>
      <c r="CZ53" s="68"/>
      <c r="DA53" s="67">
        <f t="shared" ref="DA53:DA58" si="175">(CZ53*$D53*$E53*$G53*$J53*$DA$8)</f>
        <v>0</v>
      </c>
      <c r="DB53" s="68"/>
      <c r="DC53" s="73">
        <f t="shared" ref="DC53:DC58" si="176">(DB53*$D53*$E53*$G53*$K53*$DC$8)</f>
        <v>0</v>
      </c>
      <c r="DD53" s="68"/>
      <c r="DE53" s="67">
        <f t="shared" ref="DE53:DE58" si="177">(DD53*$D53*$E53*$G53*$K53*$DE$8)</f>
        <v>0</v>
      </c>
      <c r="DF53" s="83"/>
      <c r="DG53" s="67">
        <f t="shared" ref="DG53:DG58" si="178">(DF53*$D53*$E53*$G53*$K53*$DG$8)</f>
        <v>0</v>
      </c>
      <c r="DH53" s="68">
        <v>7</v>
      </c>
      <c r="DI53" s="67">
        <f t="shared" ref="DI53:DI58" si="179">(DH53*$D53*$E53*$G53*$K53*$DI$8)</f>
        <v>295184.11439999996</v>
      </c>
      <c r="DJ53" s="68"/>
      <c r="DK53" s="67">
        <f t="shared" ref="DK53:DK58" si="180">(DJ53*$D53*$E53*$G53*$L53*$DK$8)</f>
        <v>0</v>
      </c>
      <c r="DL53" s="68"/>
      <c r="DM53" s="67">
        <f t="shared" ref="DM53:DM58" si="181">(DL53*$D53*$E53*$G53*$M53*$DM$8)</f>
        <v>0</v>
      </c>
      <c r="DN53" s="67">
        <f t="shared" ref="DN53:DO62" si="182">SUM(N53,P53,R53,T53,V53,X53,Z53,AB53,AD53,AF53,AH53,AJ53,AL53,AP53,AR53,CF53,AT53,AV53,AX53,AZ53,BB53,CJ53,BD53,BF53,BH53,BL53,AN53,BN53,BP53,BR53,BT53,BV53,BX53,BZ53,CB53,CD53,CH53,CL53,CN53,CP53,CR53,CT53,CV53,CX53,BJ53,CZ53,DB53,DD53,DF53,DH53,DJ53,DL53)</f>
        <v>649</v>
      </c>
      <c r="DO53" s="67">
        <f t="shared" si="182"/>
        <v>23033902.887566663</v>
      </c>
    </row>
    <row r="54" spans="1:119" ht="30" customHeight="1" x14ac:dyDescent="0.25">
      <c r="A54" s="78"/>
      <c r="B54" s="79">
        <v>36</v>
      </c>
      <c r="C54" s="60" t="s">
        <v>180</v>
      </c>
      <c r="D54" s="61">
        <v>22900</v>
      </c>
      <c r="E54" s="80">
        <v>1.1100000000000001</v>
      </c>
      <c r="F54" s="80"/>
      <c r="G54" s="63">
        <v>1</v>
      </c>
      <c r="H54" s="64"/>
      <c r="I54" s="64"/>
      <c r="J54" s="61">
        <v>1.4</v>
      </c>
      <c r="K54" s="61">
        <v>1.68</v>
      </c>
      <c r="L54" s="61">
        <v>2.23</v>
      </c>
      <c r="M54" s="65">
        <v>2.57</v>
      </c>
      <c r="N54" s="68"/>
      <c r="O54" s="67">
        <f t="shared" si="55"/>
        <v>0</v>
      </c>
      <c r="P54" s="68"/>
      <c r="Q54" s="68">
        <f t="shared" si="131"/>
        <v>0</v>
      </c>
      <c r="R54" s="68">
        <v>105</v>
      </c>
      <c r="S54" s="67">
        <f t="shared" si="132"/>
        <v>4110252.3000000007</v>
      </c>
      <c r="T54" s="68">
        <v>1</v>
      </c>
      <c r="U54" s="67">
        <f t="shared" si="133"/>
        <v>39886.647499999992</v>
      </c>
      <c r="V54" s="68"/>
      <c r="W54" s="67">
        <f t="shared" si="134"/>
        <v>0</v>
      </c>
      <c r="X54" s="68"/>
      <c r="Y54" s="67">
        <f t="shared" si="135"/>
        <v>0</v>
      </c>
      <c r="Z54" s="68"/>
      <c r="AA54" s="67">
        <f t="shared" si="136"/>
        <v>0</v>
      </c>
      <c r="AB54" s="68"/>
      <c r="AC54" s="67">
        <f t="shared" si="137"/>
        <v>0</v>
      </c>
      <c r="AD54" s="68"/>
      <c r="AE54" s="67">
        <f t="shared" si="138"/>
        <v>0</v>
      </c>
      <c r="AF54" s="68"/>
      <c r="AG54" s="67">
        <f t="shared" si="139"/>
        <v>0</v>
      </c>
      <c r="AH54" s="70"/>
      <c r="AI54" s="67">
        <f t="shared" si="140"/>
        <v>0</v>
      </c>
      <c r="AJ54" s="68"/>
      <c r="AK54" s="67">
        <f t="shared" si="141"/>
        <v>0</v>
      </c>
      <c r="AL54" s="82">
        <v>0</v>
      </c>
      <c r="AM54" s="67">
        <f t="shared" si="142"/>
        <v>0</v>
      </c>
      <c r="AN54" s="68"/>
      <c r="AO54" s="67">
        <f t="shared" si="143"/>
        <v>0</v>
      </c>
      <c r="AP54" s="68"/>
      <c r="AQ54" s="67">
        <f t="shared" si="144"/>
        <v>0</v>
      </c>
      <c r="AR54" s="68"/>
      <c r="AS54" s="68">
        <f t="shared" si="145"/>
        <v>0</v>
      </c>
      <c r="AT54" s="68"/>
      <c r="AU54" s="68">
        <f t="shared" si="146"/>
        <v>0</v>
      </c>
      <c r="AV54" s="68"/>
      <c r="AW54" s="67">
        <f t="shared" si="147"/>
        <v>0</v>
      </c>
      <c r="AX54" s="68"/>
      <c r="AY54" s="67">
        <f t="shared" si="148"/>
        <v>0</v>
      </c>
      <c r="AZ54" s="68"/>
      <c r="BA54" s="67">
        <f t="shared" si="149"/>
        <v>0</v>
      </c>
      <c r="BB54" s="68"/>
      <c r="BC54" s="67">
        <f t="shared" si="150"/>
        <v>0</v>
      </c>
      <c r="BD54" s="68"/>
      <c r="BE54" s="67">
        <f t="shared" si="151"/>
        <v>0</v>
      </c>
      <c r="BF54" s="68"/>
      <c r="BG54" s="67">
        <f t="shared" si="152"/>
        <v>0</v>
      </c>
      <c r="BH54" s="68">
        <v>17</v>
      </c>
      <c r="BI54" s="67">
        <f t="shared" si="153"/>
        <v>725966.64</v>
      </c>
      <c r="BJ54" s="68"/>
      <c r="BK54" s="67">
        <f t="shared" si="154"/>
        <v>0</v>
      </c>
      <c r="BL54" s="68"/>
      <c r="BM54" s="67">
        <f t="shared" si="155"/>
        <v>0</v>
      </c>
      <c r="BN54" s="68">
        <v>8</v>
      </c>
      <c r="BO54" s="67">
        <f t="shared" si="156"/>
        <v>375794.4960000001</v>
      </c>
      <c r="BP54" s="68"/>
      <c r="BQ54" s="67">
        <f t="shared" si="157"/>
        <v>0</v>
      </c>
      <c r="BR54" s="68"/>
      <c r="BS54" s="67">
        <f t="shared" si="158"/>
        <v>0</v>
      </c>
      <c r="BT54" s="68"/>
      <c r="BU54" s="67">
        <f t="shared" si="159"/>
        <v>0</v>
      </c>
      <c r="BV54" s="68">
        <v>1</v>
      </c>
      <c r="BW54" s="67">
        <f t="shared" si="160"/>
        <v>53379.900000000009</v>
      </c>
      <c r="BX54" s="68"/>
      <c r="BY54" s="67">
        <f t="shared" si="161"/>
        <v>0</v>
      </c>
      <c r="BZ54" s="68"/>
      <c r="CA54" s="67">
        <f t="shared" si="162"/>
        <v>0</v>
      </c>
      <c r="CB54" s="68"/>
      <c r="CC54" s="67">
        <f t="shared" si="163"/>
        <v>0</v>
      </c>
      <c r="CD54" s="68"/>
      <c r="CE54" s="67">
        <f t="shared" si="164"/>
        <v>0</v>
      </c>
      <c r="CF54" s="68"/>
      <c r="CG54" s="67">
        <f t="shared" si="165"/>
        <v>0</v>
      </c>
      <c r="CH54" s="68"/>
      <c r="CI54" s="68">
        <f t="shared" si="166"/>
        <v>0</v>
      </c>
      <c r="CJ54" s="68"/>
      <c r="CK54" s="67">
        <f t="shared" si="167"/>
        <v>0</v>
      </c>
      <c r="CL54" s="68"/>
      <c r="CM54" s="67">
        <f t="shared" si="168"/>
        <v>0</v>
      </c>
      <c r="CN54" s="68"/>
      <c r="CO54" s="67">
        <f t="shared" si="169"/>
        <v>0</v>
      </c>
      <c r="CP54" s="68"/>
      <c r="CQ54" s="67">
        <f t="shared" si="170"/>
        <v>0</v>
      </c>
      <c r="CR54" s="68"/>
      <c r="CS54" s="67">
        <f t="shared" si="171"/>
        <v>0</v>
      </c>
      <c r="CT54" s="68"/>
      <c r="CU54" s="67">
        <f t="shared" si="172"/>
        <v>0</v>
      </c>
      <c r="CV54" s="68"/>
      <c r="CW54" s="67">
        <f t="shared" si="173"/>
        <v>0</v>
      </c>
      <c r="CX54" s="82">
        <v>0</v>
      </c>
      <c r="CY54" s="67">
        <f t="shared" si="174"/>
        <v>0</v>
      </c>
      <c r="CZ54" s="68"/>
      <c r="DA54" s="67">
        <f t="shared" si="175"/>
        <v>0</v>
      </c>
      <c r="DB54" s="68"/>
      <c r="DC54" s="73">
        <f t="shared" si="176"/>
        <v>0</v>
      </c>
      <c r="DD54" s="68"/>
      <c r="DE54" s="67">
        <f t="shared" si="177"/>
        <v>0</v>
      </c>
      <c r="DF54" s="83"/>
      <c r="DG54" s="67">
        <f t="shared" si="178"/>
        <v>0</v>
      </c>
      <c r="DH54" s="68"/>
      <c r="DI54" s="67">
        <f t="shared" si="179"/>
        <v>0</v>
      </c>
      <c r="DJ54" s="68"/>
      <c r="DK54" s="67">
        <f t="shared" si="180"/>
        <v>0</v>
      </c>
      <c r="DL54" s="68"/>
      <c r="DM54" s="67">
        <f t="shared" si="181"/>
        <v>0</v>
      </c>
      <c r="DN54" s="67">
        <f t="shared" si="182"/>
        <v>132</v>
      </c>
      <c r="DO54" s="67">
        <f t="shared" si="182"/>
        <v>5305279.983500001</v>
      </c>
    </row>
    <row r="55" spans="1:119" ht="30" customHeight="1" x14ac:dyDescent="0.25">
      <c r="A55" s="78"/>
      <c r="B55" s="79">
        <v>37</v>
      </c>
      <c r="C55" s="60" t="s">
        <v>181</v>
      </c>
      <c r="D55" s="61">
        <v>22900</v>
      </c>
      <c r="E55" s="80">
        <v>1.97</v>
      </c>
      <c r="F55" s="80"/>
      <c r="G55" s="63">
        <v>1</v>
      </c>
      <c r="H55" s="64"/>
      <c r="I55" s="64"/>
      <c r="J55" s="61">
        <v>1.4</v>
      </c>
      <c r="K55" s="61">
        <v>1.68</v>
      </c>
      <c r="L55" s="61">
        <v>2.23</v>
      </c>
      <c r="M55" s="65">
        <v>2.57</v>
      </c>
      <c r="N55" s="68"/>
      <c r="O55" s="67">
        <f t="shared" si="55"/>
        <v>0</v>
      </c>
      <c r="P55" s="68"/>
      <c r="Q55" s="68">
        <f t="shared" si="131"/>
        <v>0</v>
      </c>
      <c r="R55" s="68">
        <v>1</v>
      </c>
      <c r="S55" s="67">
        <f t="shared" si="132"/>
        <v>69474.02</v>
      </c>
      <c r="T55" s="68">
        <v>1</v>
      </c>
      <c r="U55" s="67">
        <f t="shared" si="133"/>
        <v>70789.815833333327</v>
      </c>
      <c r="V55" s="68"/>
      <c r="W55" s="67">
        <f t="shared" si="134"/>
        <v>0</v>
      </c>
      <c r="X55" s="68"/>
      <c r="Y55" s="67">
        <f t="shared" si="135"/>
        <v>0</v>
      </c>
      <c r="Z55" s="68"/>
      <c r="AA55" s="67">
        <f t="shared" si="136"/>
        <v>0</v>
      </c>
      <c r="AB55" s="68"/>
      <c r="AC55" s="67">
        <f t="shared" si="137"/>
        <v>0</v>
      </c>
      <c r="AD55" s="68"/>
      <c r="AE55" s="67">
        <f t="shared" si="138"/>
        <v>0</v>
      </c>
      <c r="AF55" s="68"/>
      <c r="AG55" s="67">
        <f t="shared" si="139"/>
        <v>0</v>
      </c>
      <c r="AH55" s="70"/>
      <c r="AI55" s="67">
        <f t="shared" si="140"/>
        <v>0</v>
      </c>
      <c r="AJ55" s="68"/>
      <c r="AK55" s="67">
        <f t="shared" si="141"/>
        <v>0</v>
      </c>
      <c r="AL55" s="82">
        <v>0</v>
      </c>
      <c r="AM55" s="67">
        <f t="shared" si="142"/>
        <v>0</v>
      </c>
      <c r="AN55" s="68"/>
      <c r="AO55" s="73">
        <f t="shared" si="143"/>
        <v>0</v>
      </c>
      <c r="AP55" s="68"/>
      <c r="AQ55" s="67">
        <f t="shared" si="144"/>
        <v>0</v>
      </c>
      <c r="AR55" s="68"/>
      <c r="AS55" s="68">
        <f t="shared" si="145"/>
        <v>0</v>
      </c>
      <c r="AT55" s="68"/>
      <c r="AU55" s="68">
        <f t="shared" si="146"/>
        <v>0</v>
      </c>
      <c r="AV55" s="68"/>
      <c r="AW55" s="67">
        <f t="shared" si="147"/>
        <v>0</v>
      </c>
      <c r="AX55" s="68"/>
      <c r="AY55" s="67">
        <f t="shared" si="148"/>
        <v>0</v>
      </c>
      <c r="AZ55" s="68"/>
      <c r="BA55" s="67">
        <f t="shared" si="149"/>
        <v>0</v>
      </c>
      <c r="BB55" s="68"/>
      <c r="BC55" s="67">
        <f t="shared" si="150"/>
        <v>0</v>
      </c>
      <c r="BD55" s="68"/>
      <c r="BE55" s="67">
        <f t="shared" si="151"/>
        <v>0</v>
      </c>
      <c r="BF55" s="68"/>
      <c r="BG55" s="67">
        <f t="shared" si="152"/>
        <v>0</v>
      </c>
      <c r="BH55" s="68"/>
      <c r="BI55" s="67">
        <f t="shared" si="153"/>
        <v>0</v>
      </c>
      <c r="BJ55" s="68"/>
      <c r="BK55" s="67">
        <f t="shared" si="154"/>
        <v>0</v>
      </c>
      <c r="BL55" s="68"/>
      <c r="BM55" s="67">
        <f t="shared" si="155"/>
        <v>0</v>
      </c>
      <c r="BN55" s="68"/>
      <c r="BO55" s="67">
        <f t="shared" si="156"/>
        <v>0</v>
      </c>
      <c r="BP55" s="68"/>
      <c r="BQ55" s="67">
        <f t="shared" si="157"/>
        <v>0</v>
      </c>
      <c r="BR55" s="68"/>
      <c r="BS55" s="67">
        <f t="shared" si="158"/>
        <v>0</v>
      </c>
      <c r="BT55" s="68"/>
      <c r="BU55" s="67">
        <f t="shared" si="159"/>
        <v>0</v>
      </c>
      <c r="BV55" s="68"/>
      <c r="BW55" s="67">
        <f t="shared" si="160"/>
        <v>0</v>
      </c>
      <c r="BX55" s="68"/>
      <c r="BY55" s="67">
        <f t="shared" si="161"/>
        <v>0</v>
      </c>
      <c r="BZ55" s="68"/>
      <c r="CA55" s="75">
        <f t="shared" si="162"/>
        <v>0</v>
      </c>
      <c r="CB55" s="68"/>
      <c r="CC55" s="67">
        <f t="shared" si="163"/>
        <v>0</v>
      </c>
      <c r="CD55" s="68"/>
      <c r="CE55" s="67">
        <f t="shared" si="164"/>
        <v>0</v>
      </c>
      <c r="CF55" s="68"/>
      <c r="CG55" s="67">
        <f t="shared" si="165"/>
        <v>0</v>
      </c>
      <c r="CH55" s="68"/>
      <c r="CI55" s="68">
        <f t="shared" si="166"/>
        <v>0</v>
      </c>
      <c r="CJ55" s="68"/>
      <c r="CK55" s="67">
        <f t="shared" si="167"/>
        <v>0</v>
      </c>
      <c r="CL55" s="68"/>
      <c r="CM55" s="67">
        <f t="shared" si="168"/>
        <v>0</v>
      </c>
      <c r="CN55" s="68"/>
      <c r="CO55" s="67">
        <f t="shared" si="169"/>
        <v>0</v>
      </c>
      <c r="CP55" s="68"/>
      <c r="CQ55" s="67">
        <f t="shared" si="170"/>
        <v>0</v>
      </c>
      <c r="CR55" s="68"/>
      <c r="CS55" s="67">
        <f t="shared" si="171"/>
        <v>0</v>
      </c>
      <c r="CT55" s="68"/>
      <c r="CU55" s="67">
        <f t="shared" si="172"/>
        <v>0</v>
      </c>
      <c r="CV55" s="68"/>
      <c r="CW55" s="67">
        <f t="shared" si="173"/>
        <v>0</v>
      </c>
      <c r="CX55" s="82">
        <v>0</v>
      </c>
      <c r="CY55" s="67">
        <f t="shared" si="174"/>
        <v>0</v>
      </c>
      <c r="CZ55" s="68"/>
      <c r="DA55" s="67">
        <f t="shared" si="175"/>
        <v>0</v>
      </c>
      <c r="DB55" s="68"/>
      <c r="DC55" s="73">
        <f t="shared" si="176"/>
        <v>0</v>
      </c>
      <c r="DD55" s="68"/>
      <c r="DE55" s="67">
        <f t="shared" si="177"/>
        <v>0</v>
      </c>
      <c r="DF55" s="83"/>
      <c r="DG55" s="67">
        <f t="shared" si="178"/>
        <v>0</v>
      </c>
      <c r="DH55" s="68"/>
      <c r="DI55" s="67">
        <f t="shared" si="179"/>
        <v>0</v>
      </c>
      <c r="DJ55" s="68"/>
      <c r="DK55" s="67">
        <f t="shared" si="180"/>
        <v>0</v>
      </c>
      <c r="DL55" s="68"/>
      <c r="DM55" s="75">
        <f t="shared" si="181"/>
        <v>0</v>
      </c>
      <c r="DN55" s="77">
        <f t="shared" si="182"/>
        <v>2</v>
      </c>
      <c r="DO55" s="75">
        <f t="shared" si="182"/>
        <v>140263.83583333332</v>
      </c>
    </row>
    <row r="56" spans="1:119" ht="30" customHeight="1" x14ac:dyDescent="0.25">
      <c r="A56" s="78"/>
      <c r="B56" s="79">
        <v>38</v>
      </c>
      <c r="C56" s="60" t="s">
        <v>182</v>
      </c>
      <c r="D56" s="61">
        <v>22900</v>
      </c>
      <c r="E56" s="80">
        <v>2.78</v>
      </c>
      <c r="F56" s="80"/>
      <c r="G56" s="63">
        <v>1</v>
      </c>
      <c r="H56" s="64"/>
      <c r="I56" s="64"/>
      <c r="J56" s="61">
        <v>1.4</v>
      </c>
      <c r="K56" s="61">
        <v>1.68</v>
      </c>
      <c r="L56" s="61">
        <v>2.23</v>
      </c>
      <c r="M56" s="65">
        <v>2.57</v>
      </c>
      <c r="N56" s="68"/>
      <c r="O56" s="67">
        <f t="shared" si="55"/>
        <v>0</v>
      </c>
      <c r="P56" s="68"/>
      <c r="Q56" s="68">
        <f t="shared" si="131"/>
        <v>0</v>
      </c>
      <c r="R56" s="68">
        <v>13</v>
      </c>
      <c r="S56" s="67">
        <f t="shared" si="132"/>
        <v>1274513.24</v>
      </c>
      <c r="T56" s="68"/>
      <c r="U56" s="67">
        <f t="shared" si="133"/>
        <v>0</v>
      </c>
      <c r="V56" s="68"/>
      <c r="W56" s="67">
        <f t="shared" si="134"/>
        <v>0</v>
      </c>
      <c r="X56" s="68"/>
      <c r="Y56" s="67">
        <f t="shared" si="135"/>
        <v>0</v>
      </c>
      <c r="Z56" s="68"/>
      <c r="AA56" s="67">
        <f t="shared" si="136"/>
        <v>0</v>
      </c>
      <c r="AB56" s="68"/>
      <c r="AC56" s="67">
        <f t="shared" si="137"/>
        <v>0</v>
      </c>
      <c r="AD56" s="68"/>
      <c r="AE56" s="67">
        <f t="shared" si="138"/>
        <v>0</v>
      </c>
      <c r="AF56" s="68"/>
      <c r="AG56" s="67">
        <f t="shared" si="139"/>
        <v>0</v>
      </c>
      <c r="AH56" s="70"/>
      <c r="AI56" s="67">
        <f t="shared" si="140"/>
        <v>0</v>
      </c>
      <c r="AJ56" s="68"/>
      <c r="AK56" s="67">
        <f t="shared" si="141"/>
        <v>0</v>
      </c>
      <c r="AL56" s="82">
        <v>0</v>
      </c>
      <c r="AM56" s="67">
        <f t="shared" si="142"/>
        <v>0</v>
      </c>
      <c r="AN56" s="68"/>
      <c r="AO56" s="73">
        <f t="shared" si="143"/>
        <v>0</v>
      </c>
      <c r="AP56" s="68"/>
      <c r="AQ56" s="67">
        <f t="shared" si="144"/>
        <v>0</v>
      </c>
      <c r="AR56" s="68"/>
      <c r="AS56" s="68">
        <f t="shared" si="145"/>
        <v>0</v>
      </c>
      <c r="AT56" s="68"/>
      <c r="AU56" s="68">
        <f t="shared" si="146"/>
        <v>0</v>
      </c>
      <c r="AV56" s="68"/>
      <c r="AW56" s="67">
        <f t="shared" si="147"/>
        <v>0</v>
      </c>
      <c r="AX56" s="68"/>
      <c r="AY56" s="67">
        <f t="shared" si="148"/>
        <v>0</v>
      </c>
      <c r="AZ56" s="68"/>
      <c r="BA56" s="67">
        <f t="shared" si="149"/>
        <v>0</v>
      </c>
      <c r="BB56" s="68"/>
      <c r="BC56" s="67">
        <f t="shared" si="150"/>
        <v>0</v>
      </c>
      <c r="BD56" s="68"/>
      <c r="BE56" s="67">
        <f t="shared" si="151"/>
        <v>0</v>
      </c>
      <c r="BF56" s="68"/>
      <c r="BG56" s="67">
        <f t="shared" si="152"/>
        <v>0</v>
      </c>
      <c r="BH56" s="68"/>
      <c r="BI56" s="67">
        <f t="shared" si="153"/>
        <v>0</v>
      </c>
      <c r="BJ56" s="68"/>
      <c r="BK56" s="67">
        <f t="shared" si="154"/>
        <v>0</v>
      </c>
      <c r="BL56" s="68"/>
      <c r="BM56" s="67">
        <f t="shared" si="155"/>
        <v>0</v>
      </c>
      <c r="BN56" s="68">
        <v>1</v>
      </c>
      <c r="BO56" s="67">
        <f t="shared" si="156"/>
        <v>117647.376</v>
      </c>
      <c r="BP56" s="68"/>
      <c r="BQ56" s="67">
        <f t="shared" si="157"/>
        <v>0</v>
      </c>
      <c r="BR56" s="68"/>
      <c r="BS56" s="67">
        <f t="shared" si="158"/>
        <v>0</v>
      </c>
      <c r="BT56" s="68"/>
      <c r="BU56" s="67">
        <f t="shared" si="159"/>
        <v>0</v>
      </c>
      <c r="BV56" s="68"/>
      <c r="BW56" s="67">
        <f t="shared" si="160"/>
        <v>0</v>
      </c>
      <c r="BX56" s="68"/>
      <c r="BY56" s="67">
        <f t="shared" si="161"/>
        <v>0</v>
      </c>
      <c r="BZ56" s="68"/>
      <c r="CA56" s="75">
        <f t="shared" si="162"/>
        <v>0</v>
      </c>
      <c r="CB56" s="68"/>
      <c r="CC56" s="67">
        <f t="shared" si="163"/>
        <v>0</v>
      </c>
      <c r="CD56" s="68"/>
      <c r="CE56" s="67">
        <f t="shared" si="164"/>
        <v>0</v>
      </c>
      <c r="CF56" s="68"/>
      <c r="CG56" s="67">
        <f t="shared" si="165"/>
        <v>0</v>
      </c>
      <c r="CH56" s="68"/>
      <c r="CI56" s="68">
        <f t="shared" si="166"/>
        <v>0</v>
      </c>
      <c r="CJ56" s="68"/>
      <c r="CK56" s="67">
        <f t="shared" si="167"/>
        <v>0</v>
      </c>
      <c r="CL56" s="68"/>
      <c r="CM56" s="67">
        <f t="shared" si="168"/>
        <v>0</v>
      </c>
      <c r="CN56" s="68"/>
      <c r="CO56" s="67">
        <f t="shared" si="169"/>
        <v>0</v>
      </c>
      <c r="CP56" s="68"/>
      <c r="CQ56" s="67">
        <f t="shared" si="170"/>
        <v>0</v>
      </c>
      <c r="CR56" s="68"/>
      <c r="CS56" s="67">
        <f t="shared" si="171"/>
        <v>0</v>
      </c>
      <c r="CT56" s="68"/>
      <c r="CU56" s="67">
        <f t="shared" si="172"/>
        <v>0</v>
      </c>
      <c r="CV56" s="68"/>
      <c r="CW56" s="67">
        <f t="shared" si="173"/>
        <v>0</v>
      </c>
      <c r="CX56" s="82">
        <v>0</v>
      </c>
      <c r="CY56" s="67">
        <f t="shared" si="174"/>
        <v>0</v>
      </c>
      <c r="CZ56" s="68"/>
      <c r="DA56" s="67">
        <f t="shared" si="175"/>
        <v>0</v>
      </c>
      <c r="DB56" s="68"/>
      <c r="DC56" s="73">
        <f t="shared" si="176"/>
        <v>0</v>
      </c>
      <c r="DD56" s="68"/>
      <c r="DE56" s="67">
        <f t="shared" si="177"/>
        <v>0</v>
      </c>
      <c r="DF56" s="83"/>
      <c r="DG56" s="67">
        <f t="shared" si="178"/>
        <v>0</v>
      </c>
      <c r="DH56" s="68"/>
      <c r="DI56" s="67">
        <f t="shared" si="179"/>
        <v>0</v>
      </c>
      <c r="DJ56" s="68"/>
      <c r="DK56" s="67">
        <f t="shared" si="180"/>
        <v>0</v>
      </c>
      <c r="DL56" s="68">
        <v>4</v>
      </c>
      <c r="DM56" s="75">
        <f t="shared" si="181"/>
        <v>785334.4319999998</v>
      </c>
      <c r="DN56" s="77">
        <f t="shared" si="182"/>
        <v>18</v>
      </c>
      <c r="DO56" s="75">
        <f t="shared" si="182"/>
        <v>2177495.0479999995</v>
      </c>
    </row>
    <row r="57" spans="1:119" ht="30" customHeight="1" x14ac:dyDescent="0.25">
      <c r="A57" s="78"/>
      <c r="B57" s="79">
        <v>39</v>
      </c>
      <c r="C57" s="60" t="s">
        <v>183</v>
      </c>
      <c r="D57" s="61">
        <v>22900</v>
      </c>
      <c r="E57" s="80">
        <v>1.1499999999999999</v>
      </c>
      <c r="F57" s="80"/>
      <c r="G57" s="63">
        <v>1</v>
      </c>
      <c r="H57" s="64"/>
      <c r="I57" s="64"/>
      <c r="J57" s="61">
        <v>1.4</v>
      </c>
      <c r="K57" s="61">
        <v>1.68</v>
      </c>
      <c r="L57" s="61">
        <v>2.23</v>
      </c>
      <c r="M57" s="65">
        <v>2.57</v>
      </c>
      <c r="N57" s="68"/>
      <c r="O57" s="67">
        <f t="shared" si="55"/>
        <v>0</v>
      </c>
      <c r="P57" s="68"/>
      <c r="Q57" s="68">
        <f t="shared" si="131"/>
        <v>0</v>
      </c>
      <c r="R57" s="68">
        <v>30</v>
      </c>
      <c r="S57" s="67">
        <f t="shared" si="132"/>
        <v>1216676.9999999998</v>
      </c>
      <c r="T57" s="68"/>
      <c r="U57" s="67">
        <f t="shared" si="133"/>
        <v>0</v>
      </c>
      <c r="V57" s="68"/>
      <c r="W57" s="67">
        <f t="shared" si="134"/>
        <v>0</v>
      </c>
      <c r="X57" s="68"/>
      <c r="Y57" s="67">
        <f t="shared" si="135"/>
        <v>0</v>
      </c>
      <c r="Z57" s="68"/>
      <c r="AA57" s="67">
        <f t="shared" si="136"/>
        <v>0</v>
      </c>
      <c r="AB57" s="68"/>
      <c r="AC57" s="67">
        <f t="shared" si="137"/>
        <v>0</v>
      </c>
      <c r="AD57" s="68"/>
      <c r="AE57" s="67">
        <f t="shared" si="138"/>
        <v>0</v>
      </c>
      <c r="AF57" s="68"/>
      <c r="AG57" s="67">
        <f t="shared" si="139"/>
        <v>0</v>
      </c>
      <c r="AH57" s="70"/>
      <c r="AI57" s="67">
        <f t="shared" si="140"/>
        <v>0</v>
      </c>
      <c r="AJ57" s="68"/>
      <c r="AK57" s="67">
        <f t="shared" si="141"/>
        <v>0</v>
      </c>
      <c r="AL57" s="82">
        <v>0</v>
      </c>
      <c r="AM57" s="67">
        <f t="shared" si="142"/>
        <v>0</v>
      </c>
      <c r="AN57" s="68"/>
      <c r="AO57" s="73">
        <f t="shared" si="143"/>
        <v>0</v>
      </c>
      <c r="AP57" s="88"/>
      <c r="AQ57" s="67">
        <f t="shared" si="144"/>
        <v>0</v>
      </c>
      <c r="AR57" s="68"/>
      <c r="AS57" s="68">
        <f t="shared" si="145"/>
        <v>0</v>
      </c>
      <c r="AT57" s="68"/>
      <c r="AU57" s="68">
        <f t="shared" si="146"/>
        <v>0</v>
      </c>
      <c r="AV57" s="68"/>
      <c r="AW57" s="67">
        <f t="shared" si="147"/>
        <v>0</v>
      </c>
      <c r="AX57" s="68"/>
      <c r="AY57" s="67">
        <f t="shared" si="148"/>
        <v>0</v>
      </c>
      <c r="AZ57" s="68"/>
      <c r="BA57" s="67">
        <f t="shared" si="149"/>
        <v>0</v>
      </c>
      <c r="BB57" s="68"/>
      <c r="BC57" s="67">
        <f t="shared" si="150"/>
        <v>0</v>
      </c>
      <c r="BD57" s="68"/>
      <c r="BE57" s="67">
        <f t="shared" si="151"/>
        <v>0</v>
      </c>
      <c r="BF57" s="68">
        <v>1</v>
      </c>
      <c r="BG57" s="67">
        <f t="shared" si="152"/>
        <v>44242.799999999996</v>
      </c>
      <c r="BH57" s="68"/>
      <c r="BI57" s="67">
        <f t="shared" si="153"/>
        <v>0</v>
      </c>
      <c r="BJ57" s="68"/>
      <c r="BK57" s="67">
        <f t="shared" si="154"/>
        <v>0</v>
      </c>
      <c r="BL57" s="68"/>
      <c r="BM57" s="67">
        <f t="shared" si="155"/>
        <v>0</v>
      </c>
      <c r="BN57" s="68">
        <v>1</v>
      </c>
      <c r="BO57" s="67">
        <f t="shared" si="156"/>
        <v>48667.08</v>
      </c>
      <c r="BP57" s="68"/>
      <c r="BQ57" s="67">
        <f t="shared" si="157"/>
        <v>0</v>
      </c>
      <c r="BR57" s="68">
        <v>1</v>
      </c>
      <c r="BS57" s="67">
        <f t="shared" si="158"/>
        <v>55303.499999999993</v>
      </c>
      <c r="BT57" s="68"/>
      <c r="BU57" s="67">
        <f t="shared" si="159"/>
        <v>0</v>
      </c>
      <c r="BV57" s="68"/>
      <c r="BW57" s="67">
        <f t="shared" si="160"/>
        <v>0</v>
      </c>
      <c r="BX57" s="68"/>
      <c r="BY57" s="67">
        <f t="shared" si="161"/>
        <v>0</v>
      </c>
      <c r="BZ57" s="68"/>
      <c r="CA57" s="75">
        <f t="shared" si="162"/>
        <v>0</v>
      </c>
      <c r="CB57" s="68"/>
      <c r="CC57" s="67">
        <f t="shared" si="163"/>
        <v>0</v>
      </c>
      <c r="CD57" s="68"/>
      <c r="CE57" s="67">
        <f t="shared" si="164"/>
        <v>0</v>
      </c>
      <c r="CF57" s="68"/>
      <c r="CG57" s="67">
        <f t="shared" si="165"/>
        <v>0</v>
      </c>
      <c r="CH57" s="68"/>
      <c r="CI57" s="68">
        <f t="shared" si="166"/>
        <v>0</v>
      </c>
      <c r="CJ57" s="68"/>
      <c r="CK57" s="67">
        <f t="shared" si="167"/>
        <v>0</v>
      </c>
      <c r="CL57" s="68"/>
      <c r="CM57" s="67">
        <f t="shared" si="168"/>
        <v>0</v>
      </c>
      <c r="CN57" s="68"/>
      <c r="CO57" s="67">
        <f t="shared" si="169"/>
        <v>0</v>
      </c>
      <c r="CP57" s="68"/>
      <c r="CQ57" s="67">
        <f t="shared" si="170"/>
        <v>0</v>
      </c>
      <c r="CR57" s="68"/>
      <c r="CS57" s="67">
        <f t="shared" si="171"/>
        <v>0</v>
      </c>
      <c r="CT57" s="68"/>
      <c r="CU57" s="67">
        <f t="shared" si="172"/>
        <v>0</v>
      </c>
      <c r="CV57" s="68"/>
      <c r="CW57" s="67">
        <f t="shared" si="173"/>
        <v>0</v>
      </c>
      <c r="CX57" s="82">
        <v>0</v>
      </c>
      <c r="CY57" s="67">
        <f t="shared" si="174"/>
        <v>0</v>
      </c>
      <c r="CZ57" s="68"/>
      <c r="DA57" s="67">
        <f t="shared" si="175"/>
        <v>0</v>
      </c>
      <c r="DB57" s="68"/>
      <c r="DC57" s="73">
        <f t="shared" si="176"/>
        <v>0</v>
      </c>
      <c r="DD57" s="68"/>
      <c r="DE57" s="67">
        <f t="shared" si="177"/>
        <v>0</v>
      </c>
      <c r="DF57" s="83"/>
      <c r="DG57" s="67">
        <f t="shared" si="178"/>
        <v>0</v>
      </c>
      <c r="DH57" s="68"/>
      <c r="DI57" s="67">
        <f t="shared" si="179"/>
        <v>0</v>
      </c>
      <c r="DJ57" s="68"/>
      <c r="DK57" s="67">
        <f t="shared" si="180"/>
        <v>0</v>
      </c>
      <c r="DL57" s="68"/>
      <c r="DM57" s="75">
        <f t="shared" si="181"/>
        <v>0</v>
      </c>
      <c r="DN57" s="77">
        <f t="shared" si="182"/>
        <v>33</v>
      </c>
      <c r="DO57" s="75">
        <f t="shared" si="182"/>
        <v>1364890.38</v>
      </c>
    </row>
    <row r="58" spans="1:119" ht="30" customHeight="1" x14ac:dyDescent="0.25">
      <c r="A58" s="78"/>
      <c r="B58" s="79">
        <v>40</v>
      </c>
      <c r="C58" s="60" t="s">
        <v>184</v>
      </c>
      <c r="D58" s="61">
        <v>22900</v>
      </c>
      <c r="E58" s="80">
        <v>1.22</v>
      </c>
      <c r="F58" s="80"/>
      <c r="G58" s="63">
        <v>1</v>
      </c>
      <c r="H58" s="64"/>
      <c r="I58" s="64"/>
      <c r="J58" s="61">
        <v>1.4</v>
      </c>
      <c r="K58" s="61">
        <v>1.68</v>
      </c>
      <c r="L58" s="61">
        <v>2.23</v>
      </c>
      <c r="M58" s="65">
        <v>2.57</v>
      </c>
      <c r="N58" s="68"/>
      <c r="O58" s="67">
        <f t="shared" si="55"/>
        <v>0</v>
      </c>
      <c r="P58" s="68"/>
      <c r="Q58" s="68">
        <f t="shared" si="131"/>
        <v>0</v>
      </c>
      <c r="R58" s="68">
        <v>12</v>
      </c>
      <c r="S58" s="67">
        <f t="shared" si="132"/>
        <v>516294.24</v>
      </c>
      <c r="T58" s="68">
        <v>2</v>
      </c>
      <c r="U58" s="67">
        <f t="shared" si="133"/>
        <v>87678.756666666653</v>
      </c>
      <c r="V58" s="68"/>
      <c r="W58" s="67">
        <f t="shared" si="134"/>
        <v>0</v>
      </c>
      <c r="X58" s="68"/>
      <c r="Y58" s="67">
        <f t="shared" si="135"/>
        <v>0</v>
      </c>
      <c r="Z58" s="68"/>
      <c r="AA58" s="67">
        <f t="shared" si="136"/>
        <v>0</v>
      </c>
      <c r="AB58" s="68"/>
      <c r="AC58" s="67">
        <f t="shared" si="137"/>
        <v>0</v>
      </c>
      <c r="AD58" s="68"/>
      <c r="AE58" s="67">
        <f t="shared" si="138"/>
        <v>0</v>
      </c>
      <c r="AF58" s="68"/>
      <c r="AG58" s="67">
        <f t="shared" si="139"/>
        <v>0</v>
      </c>
      <c r="AH58" s="70"/>
      <c r="AI58" s="67">
        <f t="shared" si="140"/>
        <v>0</v>
      </c>
      <c r="AJ58" s="68"/>
      <c r="AK58" s="67">
        <f t="shared" si="141"/>
        <v>0</v>
      </c>
      <c r="AL58" s="82">
        <v>0</v>
      </c>
      <c r="AM58" s="67">
        <f t="shared" si="142"/>
        <v>0</v>
      </c>
      <c r="AN58" s="68"/>
      <c r="AO58" s="73">
        <f t="shared" si="143"/>
        <v>0</v>
      </c>
      <c r="AP58" s="68"/>
      <c r="AQ58" s="67">
        <f t="shared" si="144"/>
        <v>0</v>
      </c>
      <c r="AR58" s="68"/>
      <c r="AS58" s="68">
        <f t="shared" si="145"/>
        <v>0</v>
      </c>
      <c r="AT58" s="68"/>
      <c r="AU58" s="68">
        <f t="shared" si="146"/>
        <v>0</v>
      </c>
      <c r="AV58" s="68"/>
      <c r="AW58" s="67">
        <f t="shared" si="147"/>
        <v>0</v>
      </c>
      <c r="AX58" s="68"/>
      <c r="AY58" s="67">
        <f t="shared" si="148"/>
        <v>0</v>
      </c>
      <c r="AZ58" s="68"/>
      <c r="BA58" s="67">
        <f t="shared" si="149"/>
        <v>0</v>
      </c>
      <c r="BB58" s="68"/>
      <c r="BC58" s="67">
        <f t="shared" si="150"/>
        <v>0</v>
      </c>
      <c r="BD58" s="68"/>
      <c r="BE58" s="67">
        <f t="shared" si="151"/>
        <v>0</v>
      </c>
      <c r="BF58" s="68"/>
      <c r="BG58" s="67">
        <f t="shared" si="152"/>
        <v>0</v>
      </c>
      <c r="BH58" s="68">
        <v>45</v>
      </c>
      <c r="BI58" s="67">
        <f t="shared" si="153"/>
        <v>2112112.7999999998</v>
      </c>
      <c r="BJ58" s="68"/>
      <c r="BK58" s="67">
        <f t="shared" si="154"/>
        <v>0</v>
      </c>
      <c r="BL58" s="68"/>
      <c r="BM58" s="67">
        <f t="shared" si="155"/>
        <v>0</v>
      </c>
      <c r="BN58" s="68">
        <v>9</v>
      </c>
      <c r="BO58" s="67">
        <f t="shared" si="156"/>
        <v>464664.81600000005</v>
      </c>
      <c r="BP58" s="68"/>
      <c r="BQ58" s="67">
        <f t="shared" si="157"/>
        <v>0</v>
      </c>
      <c r="BR58" s="68"/>
      <c r="BS58" s="67">
        <f t="shared" si="158"/>
        <v>0</v>
      </c>
      <c r="BT58" s="68"/>
      <c r="BU58" s="67">
        <f t="shared" si="159"/>
        <v>0</v>
      </c>
      <c r="BV58" s="68">
        <v>5</v>
      </c>
      <c r="BW58" s="67">
        <f t="shared" si="160"/>
        <v>293349</v>
      </c>
      <c r="BX58" s="68"/>
      <c r="BY58" s="67">
        <f t="shared" si="161"/>
        <v>0</v>
      </c>
      <c r="BZ58" s="68">
        <v>3</v>
      </c>
      <c r="CA58" s="75">
        <f t="shared" si="162"/>
        <v>140807.51999999999</v>
      </c>
      <c r="CB58" s="68"/>
      <c r="CC58" s="67">
        <f t="shared" si="163"/>
        <v>0</v>
      </c>
      <c r="CD58" s="68"/>
      <c r="CE58" s="67">
        <f t="shared" si="164"/>
        <v>0</v>
      </c>
      <c r="CF58" s="68"/>
      <c r="CG58" s="67">
        <f t="shared" si="165"/>
        <v>0</v>
      </c>
      <c r="CH58" s="68"/>
      <c r="CI58" s="68">
        <f t="shared" si="166"/>
        <v>0</v>
      </c>
      <c r="CJ58" s="68"/>
      <c r="CK58" s="67">
        <f t="shared" si="167"/>
        <v>0</v>
      </c>
      <c r="CL58" s="68"/>
      <c r="CM58" s="67">
        <f t="shared" si="168"/>
        <v>0</v>
      </c>
      <c r="CN58" s="68"/>
      <c r="CO58" s="67">
        <f t="shared" si="169"/>
        <v>0</v>
      </c>
      <c r="CP58" s="68"/>
      <c r="CQ58" s="67">
        <f t="shared" si="170"/>
        <v>0</v>
      </c>
      <c r="CR58" s="68"/>
      <c r="CS58" s="67">
        <f t="shared" si="171"/>
        <v>0</v>
      </c>
      <c r="CT58" s="68"/>
      <c r="CU58" s="67">
        <f t="shared" si="172"/>
        <v>0</v>
      </c>
      <c r="CV58" s="68"/>
      <c r="CW58" s="67">
        <f t="shared" si="173"/>
        <v>0</v>
      </c>
      <c r="CX58" s="82">
        <v>0</v>
      </c>
      <c r="CY58" s="67">
        <f t="shared" si="174"/>
        <v>0</v>
      </c>
      <c r="CZ58" s="68"/>
      <c r="DA58" s="67">
        <f t="shared" si="175"/>
        <v>0</v>
      </c>
      <c r="DB58" s="68"/>
      <c r="DC58" s="73">
        <f t="shared" si="176"/>
        <v>0</v>
      </c>
      <c r="DD58" s="68"/>
      <c r="DE58" s="67">
        <f t="shared" si="177"/>
        <v>0</v>
      </c>
      <c r="DF58" s="83"/>
      <c r="DG58" s="67">
        <f t="shared" si="178"/>
        <v>0</v>
      </c>
      <c r="DH58" s="68"/>
      <c r="DI58" s="67">
        <f t="shared" si="179"/>
        <v>0</v>
      </c>
      <c r="DJ58" s="68"/>
      <c r="DK58" s="67">
        <f t="shared" si="180"/>
        <v>0</v>
      </c>
      <c r="DL58" s="68"/>
      <c r="DM58" s="75">
        <f t="shared" si="181"/>
        <v>0</v>
      </c>
      <c r="DN58" s="77">
        <f t="shared" si="182"/>
        <v>76</v>
      </c>
      <c r="DO58" s="75">
        <f t="shared" si="182"/>
        <v>3614907.1326666665</v>
      </c>
    </row>
    <row r="59" spans="1:119" ht="30" customHeight="1" x14ac:dyDescent="0.25">
      <c r="A59" s="78"/>
      <c r="B59" s="79">
        <v>41</v>
      </c>
      <c r="C59" s="60" t="s">
        <v>185</v>
      </c>
      <c r="D59" s="61">
        <v>22900</v>
      </c>
      <c r="E59" s="80">
        <v>1.78</v>
      </c>
      <c r="F59" s="80"/>
      <c r="G59" s="63">
        <v>1</v>
      </c>
      <c r="H59" s="64"/>
      <c r="I59" s="64"/>
      <c r="J59" s="61">
        <v>1.4</v>
      </c>
      <c r="K59" s="61">
        <v>1.68</v>
      </c>
      <c r="L59" s="61">
        <v>2.23</v>
      </c>
      <c r="M59" s="65">
        <v>2.57</v>
      </c>
      <c r="N59" s="68"/>
      <c r="O59" s="67">
        <f t="shared" ref="O59" si="183">(N59*$D59*$E59*$G59*$J59)</f>
        <v>0</v>
      </c>
      <c r="P59" s="68"/>
      <c r="Q59" s="68">
        <f t="shared" ref="Q59" si="184">(P59*$D59*$E59*$G59*$J59)</f>
        <v>0</v>
      </c>
      <c r="R59" s="68">
        <v>209</v>
      </c>
      <c r="S59" s="67">
        <f t="shared" ref="S59" si="185">(R59*$D59*$E59*$G59*$J59)</f>
        <v>11926961.199999999</v>
      </c>
      <c r="T59" s="68">
        <v>1</v>
      </c>
      <c r="U59" s="67">
        <f t="shared" ref="U59" si="186">(T59*$D59*$E59*$G59*$J59)</f>
        <v>57066.799999999996</v>
      </c>
      <c r="V59" s="68"/>
      <c r="W59" s="67">
        <f t="shared" ref="W59" si="187">(V59*$D59*$E59*$G59*$J59)</f>
        <v>0</v>
      </c>
      <c r="X59" s="68"/>
      <c r="Y59" s="67">
        <f t="shared" ref="Y59" si="188">(X59*$D59*$E59*$G59*$J59)</f>
        <v>0</v>
      </c>
      <c r="Z59" s="68"/>
      <c r="AA59" s="67">
        <f t="shared" ref="AA59" si="189">(Z59*$D59*$E59*$G59*$J59)</f>
        <v>0</v>
      </c>
      <c r="AB59" s="68"/>
      <c r="AC59" s="67">
        <f t="shared" ref="AC59" si="190">(AB59*$D59*$E59*$G59*$J59)</f>
        <v>0</v>
      </c>
      <c r="AD59" s="68"/>
      <c r="AE59" s="67">
        <f t="shared" ref="AE59" si="191">(AD59*$D59*$E59*$G59*$J59)</f>
        <v>0</v>
      </c>
      <c r="AF59" s="68"/>
      <c r="AG59" s="67">
        <f t="shared" ref="AG59" si="192">(AF59*$D59*$E59*$G59*$J59)</f>
        <v>0</v>
      </c>
      <c r="AH59" s="70"/>
      <c r="AI59" s="67">
        <f t="shared" ref="AI59" si="193">(AH59*$D59*$E59*$G59*$J59)</f>
        <v>0</v>
      </c>
      <c r="AJ59" s="68"/>
      <c r="AK59" s="67">
        <f t="shared" ref="AK59" si="194">(AJ59*$D59*$E59*$G59*$J59)</f>
        <v>0</v>
      </c>
      <c r="AL59" s="82">
        <v>0</v>
      </c>
      <c r="AM59" s="67">
        <f t="shared" ref="AM59" si="195">(AL59*$D59*$E59*$G59*$K59)</f>
        <v>0</v>
      </c>
      <c r="AN59" s="68"/>
      <c r="AO59" s="73">
        <f t="shared" ref="AO59" si="196">(AN59*$D59*$E59*$G59*$K59)</f>
        <v>0</v>
      </c>
      <c r="AP59" s="88"/>
      <c r="AQ59" s="67">
        <f t="shared" ref="AQ59" si="197">(AP59*$D59*$E59*$G59*$J59)</f>
        <v>0</v>
      </c>
      <c r="AR59" s="68"/>
      <c r="AS59" s="68">
        <f t="shared" ref="AS59" si="198">(AR59*$D59*$E59*$G59*$J59)</f>
        <v>0</v>
      </c>
      <c r="AT59" s="68"/>
      <c r="AU59" s="68">
        <f t="shared" ref="AU59" si="199">(AT59*$D59*$E59*$G59*$J59)</f>
        <v>0</v>
      </c>
      <c r="AV59" s="68"/>
      <c r="AW59" s="67">
        <f t="shared" ref="AW59" si="200">(AV59*$D59*$E59*$G59*$J59)</f>
        <v>0</v>
      </c>
      <c r="AX59" s="68"/>
      <c r="AY59" s="67">
        <f t="shared" ref="AY59" si="201">(AX59*$D59*$E59*$G59*$J59)</f>
        <v>0</v>
      </c>
      <c r="AZ59" s="68"/>
      <c r="BA59" s="67">
        <f t="shared" ref="BA59" si="202">(AZ59*$D59*$E59*$G59*$J59)</f>
        <v>0</v>
      </c>
      <c r="BB59" s="68"/>
      <c r="BC59" s="67">
        <f t="shared" ref="BC59" si="203">(BB59*$D59*$E59*$G59*$J59)</f>
        <v>0</v>
      </c>
      <c r="BD59" s="68"/>
      <c r="BE59" s="67">
        <f t="shared" ref="BE59" si="204">(BD59*$D59*$E59*$G59*$J59)</f>
        <v>0</v>
      </c>
      <c r="BF59" s="68"/>
      <c r="BG59" s="67">
        <f t="shared" ref="BG59" si="205">(BF59*$D59*$E59*$G59*$K59)</f>
        <v>0</v>
      </c>
      <c r="BH59" s="68"/>
      <c r="BI59" s="67">
        <f t="shared" ref="BI59" si="206">(BH59*$D59*$E59*$G59*$K59)</f>
        <v>0</v>
      </c>
      <c r="BJ59" s="68"/>
      <c r="BK59" s="67">
        <f t="shared" ref="BK59" si="207">(BJ59*$D59*$E59*$G59*$K59)</f>
        <v>0</v>
      </c>
      <c r="BL59" s="68"/>
      <c r="BM59" s="67">
        <f t="shared" ref="BM59" si="208">(BL59*$D59*$E59*$G59*$K59)</f>
        <v>0</v>
      </c>
      <c r="BN59" s="68"/>
      <c r="BO59" s="67">
        <f t="shared" ref="BO59" si="209">(BN59*$D59*$E59*$G59*$K59)</f>
        <v>0</v>
      </c>
      <c r="BP59" s="68"/>
      <c r="BQ59" s="67">
        <f t="shared" ref="BQ59" si="210">(BP59*$D59*$E59*$G59*$K59)</f>
        <v>0</v>
      </c>
      <c r="BR59" s="68"/>
      <c r="BS59" s="67">
        <f t="shared" ref="BS59" si="211">(BR59*$D59*$E59*$G59*$K59)</f>
        <v>0</v>
      </c>
      <c r="BT59" s="68"/>
      <c r="BU59" s="67">
        <f t="shared" ref="BU59" si="212">(BT59*$D59*$E59*$G59*$K59)</f>
        <v>0</v>
      </c>
      <c r="BV59" s="68"/>
      <c r="BW59" s="67">
        <f t="shared" ref="BW59" si="213">(BV59*$D59*$E59*$G59*$K59)</f>
        <v>0</v>
      </c>
      <c r="BX59" s="68"/>
      <c r="BY59" s="67">
        <f t="shared" ref="BY59" si="214">(BX59*$D59*$E59*$G59*$K59)</f>
        <v>0</v>
      </c>
      <c r="BZ59" s="68"/>
      <c r="CA59" s="75">
        <f t="shared" ref="CA59" si="215">(BZ59*$D59*$E59*$G59*$K59)</f>
        <v>0</v>
      </c>
      <c r="CB59" s="68"/>
      <c r="CC59" s="67">
        <f t="shared" ref="CC59" si="216">(CB59*$D59*$E59*$G59*$J59)</f>
        <v>0</v>
      </c>
      <c r="CD59" s="68"/>
      <c r="CE59" s="67">
        <f t="shared" ref="CE59" si="217">(CD59*$D59*$E59*$G59*$J59)</f>
        <v>0</v>
      </c>
      <c r="CF59" s="68"/>
      <c r="CG59" s="67">
        <f t="shared" ref="CG59" si="218">(CF59*$D59*$E59*$G59*$J59)</f>
        <v>0</v>
      </c>
      <c r="CH59" s="68"/>
      <c r="CI59" s="68">
        <f t="shared" ref="CI59" si="219">(CH59*$D59*$E59*$G59*$J59)</f>
        <v>0</v>
      </c>
      <c r="CJ59" s="68"/>
      <c r="CK59" s="67">
        <f t="shared" ref="CK59" si="220">(CJ59*$D59*$E59*$G59*$K59)</f>
        <v>0</v>
      </c>
      <c r="CL59" s="68"/>
      <c r="CM59" s="67">
        <f t="shared" ref="CM59" si="221">(CL59*$D59*$E59*$G59*$J59)</f>
        <v>0</v>
      </c>
      <c r="CN59" s="68"/>
      <c r="CO59" s="67">
        <f t="shared" ref="CO59" si="222">(CN59*$D59*$E59*$G59*$J59)</f>
        <v>0</v>
      </c>
      <c r="CP59" s="68"/>
      <c r="CQ59" s="67">
        <f t="shared" ref="CQ59" si="223">(CP59*$D59*$E59*$G59*$J59)</f>
        <v>0</v>
      </c>
      <c r="CR59" s="68"/>
      <c r="CS59" s="67">
        <f t="shared" ref="CS59" si="224">(CR59*$D59*$E59*$G59*$J59)</f>
        <v>0</v>
      </c>
      <c r="CT59" s="68"/>
      <c r="CU59" s="67">
        <f t="shared" ref="CU59" si="225">(CT59*$D59*$E59*$G59*$J59)</f>
        <v>0</v>
      </c>
      <c r="CV59" s="68"/>
      <c r="CW59" s="67">
        <f t="shared" ref="CW59" si="226">(CV59*$D59*$E59*$G59*$K59)</f>
        <v>0</v>
      </c>
      <c r="CX59" s="82">
        <v>0</v>
      </c>
      <c r="CY59" s="67">
        <f t="shared" ref="CY59" si="227">(CX59*$D59*$E59*$G59*$K59)</f>
        <v>0</v>
      </c>
      <c r="CZ59" s="68"/>
      <c r="DA59" s="67">
        <f t="shared" ref="DA59" si="228">(CZ59*$D59*$E59*$G59*$J59)</f>
        <v>0</v>
      </c>
      <c r="DB59" s="68"/>
      <c r="DC59" s="73">
        <f t="shared" ref="DC59" si="229">(DB59*$D59*$E59*$G59*$K59)</f>
        <v>0</v>
      </c>
      <c r="DD59" s="68"/>
      <c r="DE59" s="67">
        <f t="shared" ref="DE59" si="230">(DD59*$D59*$E59*$G59*$K59)</f>
        <v>0</v>
      </c>
      <c r="DF59" s="83"/>
      <c r="DG59" s="67">
        <f t="shared" ref="DG59" si="231">(DF59*$D59*$E59*$G59*$K59)</f>
        <v>0</v>
      </c>
      <c r="DH59" s="68"/>
      <c r="DI59" s="67">
        <f t="shared" ref="DI59" si="232">(DH59*$D59*$E59*$G59*$K59)</f>
        <v>0</v>
      </c>
      <c r="DJ59" s="68"/>
      <c r="DK59" s="67">
        <f t="shared" ref="DK59" si="233">(DJ59*$D59*$E59*$G59*$L59)</f>
        <v>0</v>
      </c>
      <c r="DL59" s="68"/>
      <c r="DM59" s="75">
        <f t="shared" ref="DM59" si="234">(DL59*$D59*$E59*$G59*$M59)</f>
        <v>0</v>
      </c>
      <c r="DN59" s="77">
        <f t="shared" si="182"/>
        <v>210</v>
      </c>
      <c r="DO59" s="75">
        <f t="shared" si="182"/>
        <v>11984028</v>
      </c>
    </row>
    <row r="60" spans="1:119" ht="29.25" customHeight="1" x14ac:dyDescent="0.25">
      <c r="A60" s="78"/>
      <c r="B60" s="79">
        <v>42</v>
      </c>
      <c r="C60" s="89" t="s">
        <v>186</v>
      </c>
      <c r="D60" s="61">
        <v>22900</v>
      </c>
      <c r="E60" s="80">
        <v>2.23</v>
      </c>
      <c r="F60" s="80"/>
      <c r="G60" s="63">
        <v>1</v>
      </c>
      <c r="H60" s="64"/>
      <c r="I60" s="64"/>
      <c r="J60" s="61">
        <v>1.4</v>
      </c>
      <c r="K60" s="61">
        <v>1.68</v>
      </c>
      <c r="L60" s="61">
        <v>2.23</v>
      </c>
      <c r="M60" s="65">
        <v>2.57</v>
      </c>
      <c r="N60" s="68"/>
      <c r="O60" s="67">
        <f t="shared" si="55"/>
        <v>0</v>
      </c>
      <c r="P60" s="68"/>
      <c r="Q60" s="68">
        <f>(P60*$D60*$E60*$G60*$J60*$Q$8)</f>
        <v>0</v>
      </c>
      <c r="R60" s="68">
        <v>17</v>
      </c>
      <c r="S60" s="67">
        <f>(R60*$D60*$E60*$G60*$J60*$S$8)</f>
        <v>1336934.06</v>
      </c>
      <c r="T60" s="68">
        <v>1</v>
      </c>
      <c r="U60" s="67">
        <f t="shared" ref="U60:U62" si="235">(T60/12*7*$D60*$E60*$G60*$J60*$U$8)+(T60/12*5*$D60*$E60*$G60*$J60*$U$9)</f>
        <v>80132.634166666656</v>
      </c>
      <c r="V60" s="68"/>
      <c r="W60" s="67">
        <f>(V60*$D60*$E60*$G60*$J60*$W$8)</f>
        <v>0</v>
      </c>
      <c r="X60" s="68"/>
      <c r="Y60" s="67">
        <f>(X60*$D60*$E60*$G60*$J60*$Y$8)</f>
        <v>0</v>
      </c>
      <c r="Z60" s="68"/>
      <c r="AA60" s="67">
        <f>(Z60*$D60*$E60*$G60*$J60*$AA$8)</f>
        <v>0</v>
      </c>
      <c r="AB60" s="68"/>
      <c r="AC60" s="67">
        <f>(AB60*$D60*$E60*$G60*$J60*$AC$8)</f>
        <v>0</v>
      </c>
      <c r="AD60" s="68"/>
      <c r="AE60" s="67">
        <f>(AD60*$D60*$E60*$G60*$J60*$AE$8)</f>
        <v>0</v>
      </c>
      <c r="AF60" s="68"/>
      <c r="AG60" s="67">
        <f>(AF60*$D60*$E60*$G60*$J60*$AG$8)</f>
        <v>0</v>
      </c>
      <c r="AH60" s="70"/>
      <c r="AI60" s="67">
        <f>(AH60*$D60*$E60*$G60*$J60*$AI$8)</f>
        <v>0</v>
      </c>
      <c r="AJ60" s="68"/>
      <c r="AK60" s="67">
        <f>(AJ60*$D60*$E60*$G60*$J60*$AK$8)</f>
        <v>0</v>
      </c>
      <c r="AL60" s="82">
        <v>0</v>
      </c>
      <c r="AM60" s="67">
        <f>(AL60*$D60*$E60*$G60*$K60*$AM$8)</f>
        <v>0</v>
      </c>
      <c r="AN60" s="68"/>
      <c r="AO60" s="73">
        <f>(AN60*$D60*$E60*$G60*$K60*$AO$8)</f>
        <v>0</v>
      </c>
      <c r="AP60" s="88"/>
      <c r="AQ60" s="67">
        <f>(AP60*$D60*$E60*$G60*$J60*$AQ$8)</f>
        <v>0</v>
      </c>
      <c r="AR60" s="68"/>
      <c r="AS60" s="68">
        <f>(AR60*$D60*$E60*$G60*$J60*$AS$8)</f>
        <v>0</v>
      </c>
      <c r="AT60" s="68"/>
      <c r="AU60" s="68">
        <f>(AT60*$D60*$E60*$G60*$J60*$AU$8)</f>
        <v>0</v>
      </c>
      <c r="AV60" s="68"/>
      <c r="AW60" s="67">
        <f>(AV60*$D60*$E60*$G60*$J60*$AW$8)</f>
        <v>0</v>
      </c>
      <c r="AX60" s="68"/>
      <c r="AY60" s="67">
        <f>(AX60*$D60*$E60*$G60*$J60*$AY$8)</f>
        <v>0</v>
      </c>
      <c r="AZ60" s="68"/>
      <c r="BA60" s="67">
        <f>(AZ60*$D60*$E60*$G60*$J60*$BA$8)</f>
        <v>0</v>
      </c>
      <c r="BB60" s="68"/>
      <c r="BC60" s="67">
        <f>(BB60*$D60*$E60*$G60*$J60*$BC$8)</f>
        <v>0</v>
      </c>
      <c r="BD60" s="68"/>
      <c r="BE60" s="67">
        <f>(BD60*$D60*$E60*$G60*$J60*$BE$8)</f>
        <v>0</v>
      </c>
      <c r="BF60" s="68"/>
      <c r="BG60" s="67">
        <f>(BF60*$D60*$E60*$G60*$K60*$BG$8)</f>
        <v>0</v>
      </c>
      <c r="BH60" s="68"/>
      <c r="BI60" s="67">
        <f>(BH60*$D60*$E60*$G60*$K60*$BI$8)</f>
        <v>0</v>
      </c>
      <c r="BJ60" s="68"/>
      <c r="BK60" s="67">
        <f>(BJ60*$D60*$E60*$G60*$K60*$BK$8)</f>
        <v>0</v>
      </c>
      <c r="BL60" s="68"/>
      <c r="BM60" s="67">
        <f>(BL60*$D60*$E60*$G60*$K60*$BM$8)</f>
        <v>0</v>
      </c>
      <c r="BN60" s="68"/>
      <c r="BO60" s="67">
        <f>(BN60*$D60*$E60*$G60*$K60*$BO$8)</f>
        <v>0</v>
      </c>
      <c r="BP60" s="68"/>
      <c r="BQ60" s="67">
        <f>(BP60*$D60*$E60*$G60*$K60*$BQ$8)</f>
        <v>0</v>
      </c>
      <c r="BR60" s="68"/>
      <c r="BS60" s="67">
        <f>(BR60*$D60*$E60*$G60*$K60*$BS$8)</f>
        <v>0</v>
      </c>
      <c r="BT60" s="68"/>
      <c r="BU60" s="67">
        <f>(BT60*$D60*$E60*$G60*$K60*$BU$8)</f>
        <v>0</v>
      </c>
      <c r="BV60" s="68"/>
      <c r="BW60" s="67">
        <f>(BV60*$D60*$E60*$G60*$K60*$BW$8)</f>
        <v>0</v>
      </c>
      <c r="BX60" s="68"/>
      <c r="BY60" s="67">
        <f>(BX60*$D60*$E60*$G60*$K60*$BY$8)</f>
        <v>0</v>
      </c>
      <c r="BZ60" s="68"/>
      <c r="CA60" s="75">
        <f>(BZ60*$D60*$E60*$G60*$K60*$CA$8)</f>
        <v>0</v>
      </c>
      <c r="CB60" s="68"/>
      <c r="CC60" s="67">
        <f>(CB60*$D60*$E60*$G60*$J60*$CC$8)</f>
        <v>0</v>
      </c>
      <c r="CD60" s="68"/>
      <c r="CE60" s="67">
        <f>(CD60*$D60*$E60*$G60*$J60*$CE$8)</f>
        <v>0</v>
      </c>
      <c r="CF60" s="68"/>
      <c r="CG60" s="67">
        <f>(CF60*$D60*$E60*$G60*$J60*$CG$8)</f>
        <v>0</v>
      </c>
      <c r="CH60" s="68"/>
      <c r="CI60" s="68">
        <f>(CH60*$D60*$E60*$G60*$J60*$CI$8)</f>
        <v>0</v>
      </c>
      <c r="CJ60" s="68"/>
      <c r="CK60" s="67">
        <f>(CJ60*$D60*$E60*$G60*$K60*$CK$8)</f>
        <v>0</v>
      </c>
      <c r="CL60" s="68"/>
      <c r="CM60" s="67">
        <f>(CL60*$D60*$E60*$G60*$J60*$CM$8)</f>
        <v>0</v>
      </c>
      <c r="CN60" s="68"/>
      <c r="CO60" s="67">
        <f>(CN60*$D60*$E60*$G60*$J60*$CO$8)</f>
        <v>0</v>
      </c>
      <c r="CP60" s="68"/>
      <c r="CQ60" s="67">
        <f>(CP60*$D60*$E60*$G60*$J60*$CQ$8)</f>
        <v>0</v>
      </c>
      <c r="CR60" s="68"/>
      <c r="CS60" s="67">
        <f>(CR60*$D60*$E60*$G60*$J60*$CS$8)</f>
        <v>0</v>
      </c>
      <c r="CT60" s="68"/>
      <c r="CU60" s="67">
        <f>(CT60*$D60*$E60*$G60*$J60*$CU$8)</f>
        <v>0</v>
      </c>
      <c r="CV60" s="68"/>
      <c r="CW60" s="67">
        <f>(CV60*$D60*$E60*$G60*$K60*$CW$8)</f>
        <v>0</v>
      </c>
      <c r="CX60" s="82">
        <v>0</v>
      </c>
      <c r="CY60" s="67">
        <f>(CX60*$D60*$E60*$G60*$K60*$CY$8)</f>
        <v>0</v>
      </c>
      <c r="CZ60" s="68"/>
      <c r="DA60" s="67">
        <f>(CZ60*$D60*$E60*$G60*$J60*$DA$8)</f>
        <v>0</v>
      </c>
      <c r="DB60" s="68"/>
      <c r="DC60" s="73">
        <f>(DB60*$D60*$E60*$G60*$K60*$DC$8)</f>
        <v>0</v>
      </c>
      <c r="DD60" s="68"/>
      <c r="DE60" s="67">
        <f>(DD60*$D60*$E60*$G60*$K60*$DE$8)</f>
        <v>0</v>
      </c>
      <c r="DF60" s="83"/>
      <c r="DG60" s="67">
        <f>(DF60*$D60*$E60*$G60*$K60*$DG$8)</f>
        <v>0</v>
      </c>
      <c r="DH60" s="68"/>
      <c r="DI60" s="67">
        <f>(DH60*$D60*$E60*$G60*$K60*$DI$8)</f>
        <v>0</v>
      </c>
      <c r="DJ60" s="68"/>
      <c r="DK60" s="67">
        <f>(DJ60*$D60*$E60*$G60*$L60*$DK$8)</f>
        <v>0</v>
      </c>
      <c r="DL60" s="68"/>
      <c r="DM60" s="75">
        <f>(DL60*$D60*$E60*$G60*$M60*$DM$8)</f>
        <v>0</v>
      </c>
      <c r="DN60" s="77">
        <f t="shared" si="182"/>
        <v>18</v>
      </c>
      <c r="DO60" s="75">
        <f t="shared" si="182"/>
        <v>1417066.6941666668</v>
      </c>
    </row>
    <row r="61" spans="1:119" ht="30" customHeight="1" x14ac:dyDescent="0.25">
      <c r="A61" s="78"/>
      <c r="B61" s="79">
        <v>43</v>
      </c>
      <c r="C61" s="60" t="s">
        <v>187</v>
      </c>
      <c r="D61" s="61">
        <v>22900</v>
      </c>
      <c r="E61" s="80">
        <v>2.36</v>
      </c>
      <c r="F61" s="80"/>
      <c r="G61" s="63">
        <v>1</v>
      </c>
      <c r="H61" s="64"/>
      <c r="I61" s="64"/>
      <c r="J61" s="61">
        <v>1.4</v>
      </c>
      <c r="K61" s="61">
        <v>1.68</v>
      </c>
      <c r="L61" s="61">
        <v>2.23</v>
      </c>
      <c r="M61" s="65">
        <v>2.57</v>
      </c>
      <c r="N61" s="68"/>
      <c r="O61" s="67">
        <f t="shared" si="55"/>
        <v>0</v>
      </c>
      <c r="P61" s="68"/>
      <c r="Q61" s="68">
        <f>(P61*$D61*$E61*$G61*$J61*$Q$8)</f>
        <v>0</v>
      </c>
      <c r="R61" s="68">
        <v>4</v>
      </c>
      <c r="S61" s="67">
        <f>(R61*$D61*$E61*$G61*$J61*$S$8)</f>
        <v>332911.03999999998</v>
      </c>
      <c r="T61" s="68">
        <v>1</v>
      </c>
      <c r="U61" s="67">
        <f t="shared" si="235"/>
        <v>84804.04333333332</v>
      </c>
      <c r="V61" s="68"/>
      <c r="W61" s="67">
        <f>(V61*$D61*$E61*$G61*$J61*$W$8)</f>
        <v>0</v>
      </c>
      <c r="X61" s="68"/>
      <c r="Y61" s="67">
        <f>(X61*$D61*$E61*$G61*$J61*$Y$8)</f>
        <v>0</v>
      </c>
      <c r="Z61" s="68"/>
      <c r="AA61" s="67">
        <f>(Z61*$D61*$E61*$G61*$J61*$AA$8)</f>
        <v>0</v>
      </c>
      <c r="AB61" s="68"/>
      <c r="AC61" s="67">
        <f>(AB61*$D61*$E61*$G61*$J61*$AC$8)</f>
        <v>0</v>
      </c>
      <c r="AD61" s="68"/>
      <c r="AE61" s="67">
        <f>(AD61*$D61*$E61*$G61*$J61*$AE$8)</f>
        <v>0</v>
      </c>
      <c r="AF61" s="68"/>
      <c r="AG61" s="67">
        <f>(AF61*$D61*$E61*$G61*$J61*$AG$8)</f>
        <v>0</v>
      </c>
      <c r="AH61" s="70"/>
      <c r="AI61" s="67">
        <f>(AH61*$D61*$E61*$G61*$J61*$AI$8)</f>
        <v>0</v>
      </c>
      <c r="AJ61" s="68"/>
      <c r="AK61" s="67">
        <f>(AJ61*$D61*$E61*$G61*$J61*$AK$8)</f>
        <v>0</v>
      </c>
      <c r="AL61" s="82">
        <v>0</v>
      </c>
      <c r="AM61" s="67">
        <f>(AL61*$D61*$E61*$G61*$K61*$AM$8)</f>
        <v>0</v>
      </c>
      <c r="AN61" s="68"/>
      <c r="AO61" s="67">
        <f>(AN61*$D61*$E61*$G61*$K61*$AO$8)</f>
        <v>0</v>
      </c>
      <c r="AP61" s="68"/>
      <c r="AQ61" s="67">
        <f>(AP61*$D61*$E61*$G61*$J61*$AQ$8)</f>
        <v>0</v>
      </c>
      <c r="AR61" s="68"/>
      <c r="AS61" s="68">
        <f>(AR61*$D61*$E61*$G61*$J61*$AS$8)</f>
        <v>0</v>
      </c>
      <c r="AT61" s="68"/>
      <c r="AU61" s="68">
        <f>(AT61*$D61*$E61*$G61*$J61*$AU$8)</f>
        <v>0</v>
      </c>
      <c r="AV61" s="68"/>
      <c r="AW61" s="67">
        <f>(AV61*$D61*$E61*$G61*$J61*$AW$8)</f>
        <v>0</v>
      </c>
      <c r="AX61" s="68"/>
      <c r="AY61" s="67">
        <f>(AX61*$D61*$E61*$G61*$J61*$AY$8)</f>
        <v>0</v>
      </c>
      <c r="AZ61" s="68"/>
      <c r="BA61" s="67">
        <f>(AZ61*$D61*$E61*$G61*$J61*$BA$8)</f>
        <v>0</v>
      </c>
      <c r="BB61" s="68"/>
      <c r="BC61" s="67">
        <f>(BB61*$D61*$E61*$G61*$J61*$BC$8)</f>
        <v>0</v>
      </c>
      <c r="BD61" s="68"/>
      <c r="BE61" s="67">
        <f>(BD61*$D61*$E61*$G61*$J61*$BE$8)</f>
        <v>0</v>
      </c>
      <c r="BF61" s="68"/>
      <c r="BG61" s="67">
        <f>(BF61*$D61*$E61*$G61*$K61*$BG$8)</f>
        <v>0</v>
      </c>
      <c r="BH61" s="68"/>
      <c r="BI61" s="67">
        <f>(BH61*$D61*$E61*$G61*$K61*$BI$8)</f>
        <v>0</v>
      </c>
      <c r="BJ61" s="68"/>
      <c r="BK61" s="67">
        <f>(BJ61*$D61*$E61*$G61*$K61*$BK$8)</f>
        <v>0</v>
      </c>
      <c r="BL61" s="68"/>
      <c r="BM61" s="67">
        <f>(BL61*$D61*$E61*$G61*$K61*$BM$8)</f>
        <v>0</v>
      </c>
      <c r="BN61" s="68"/>
      <c r="BO61" s="67">
        <f>(BN61*$D61*$E61*$G61*$K61*$BO$8)</f>
        <v>0</v>
      </c>
      <c r="BP61" s="68"/>
      <c r="BQ61" s="67">
        <f>(BP61*$D61*$E61*$G61*$K61*$BQ$8)</f>
        <v>0</v>
      </c>
      <c r="BR61" s="68"/>
      <c r="BS61" s="67">
        <f>(BR61*$D61*$E61*$G61*$K61*$BS$8)</f>
        <v>0</v>
      </c>
      <c r="BT61" s="68"/>
      <c r="BU61" s="67">
        <f>(BT61*$D61*$E61*$G61*$K61*$BU$8)</f>
        <v>0</v>
      </c>
      <c r="BV61" s="68"/>
      <c r="BW61" s="67">
        <f>(BV61*$D61*$E61*$G61*$K61*$BW$8)</f>
        <v>0</v>
      </c>
      <c r="BX61" s="68"/>
      <c r="BY61" s="67">
        <f>(BX61*$D61*$E61*$G61*$K61*$BY$8)</f>
        <v>0</v>
      </c>
      <c r="BZ61" s="68"/>
      <c r="CA61" s="67">
        <f>(BZ61*$D61*$E61*$G61*$K61*$CA$8)</f>
        <v>0</v>
      </c>
      <c r="CB61" s="68"/>
      <c r="CC61" s="67">
        <f>(CB61*$D61*$E61*$G61*$J61*$CC$8)</f>
        <v>0</v>
      </c>
      <c r="CD61" s="68"/>
      <c r="CE61" s="67">
        <f>(CD61*$D61*$E61*$G61*$J61*$CE$8)</f>
        <v>0</v>
      </c>
      <c r="CF61" s="68"/>
      <c r="CG61" s="67">
        <f>(CF61*$D61*$E61*$G61*$J61*$CG$8)</f>
        <v>0</v>
      </c>
      <c r="CH61" s="68"/>
      <c r="CI61" s="68">
        <f>(CH61*$D61*$E61*$G61*$J61*$CI$8)</f>
        <v>0</v>
      </c>
      <c r="CJ61" s="68"/>
      <c r="CK61" s="67">
        <f>(CJ61*$D61*$E61*$G61*$K61*$CK$8)</f>
        <v>0</v>
      </c>
      <c r="CL61" s="68"/>
      <c r="CM61" s="67">
        <f>(CL61*$D61*$E61*$G61*$J61*$CM$8)</f>
        <v>0</v>
      </c>
      <c r="CN61" s="68"/>
      <c r="CO61" s="67">
        <f>(CN61*$D61*$E61*$G61*$J61*$CO$8)</f>
        <v>0</v>
      </c>
      <c r="CP61" s="68"/>
      <c r="CQ61" s="67">
        <f>(CP61*$D61*$E61*$G61*$J61*$CQ$8)</f>
        <v>0</v>
      </c>
      <c r="CR61" s="68"/>
      <c r="CS61" s="67">
        <f>(CR61*$D61*$E61*$G61*$J61*$CS$8)</f>
        <v>0</v>
      </c>
      <c r="CT61" s="68"/>
      <c r="CU61" s="67">
        <f>(CT61*$D61*$E61*$G61*$J61*$CU$8)</f>
        <v>0</v>
      </c>
      <c r="CV61" s="68"/>
      <c r="CW61" s="67">
        <f>(CV61*$D61*$E61*$G61*$K61*$CW$8)</f>
        <v>0</v>
      </c>
      <c r="CX61" s="82">
        <v>0</v>
      </c>
      <c r="CY61" s="67">
        <f>(CX61*$D61*$E61*$G61*$K61*$CY$8)</f>
        <v>0</v>
      </c>
      <c r="CZ61" s="68"/>
      <c r="DA61" s="67">
        <f>(CZ61*$D61*$E61*$G61*$J61*$DA$8)</f>
        <v>0</v>
      </c>
      <c r="DB61" s="68"/>
      <c r="DC61" s="73">
        <f>(DB61*$D61*$E61*$G61*$K61*$DC$8)</f>
        <v>0</v>
      </c>
      <c r="DD61" s="68"/>
      <c r="DE61" s="67">
        <f>(DD61*$D61*$E61*$G61*$K61*$DE$8)</f>
        <v>0</v>
      </c>
      <c r="DF61" s="83"/>
      <c r="DG61" s="67">
        <f>(DF61*$D61*$E61*$G61*$K61*$DG$8)</f>
        <v>0</v>
      </c>
      <c r="DH61" s="68"/>
      <c r="DI61" s="67">
        <f>(DH61*$D61*$E61*$G61*$K61*$DI$8)</f>
        <v>0</v>
      </c>
      <c r="DJ61" s="68"/>
      <c r="DK61" s="67">
        <f>(DJ61*$D61*$E61*$G61*$L61*$DK$8)</f>
        <v>0</v>
      </c>
      <c r="DL61" s="68"/>
      <c r="DM61" s="67">
        <f>(DL61*$D61*$E61*$G61*$M61*$DM$8)</f>
        <v>0</v>
      </c>
      <c r="DN61" s="90">
        <f t="shared" si="182"/>
        <v>5</v>
      </c>
      <c r="DO61" s="75">
        <f t="shared" si="182"/>
        <v>417715.08333333331</v>
      </c>
    </row>
    <row r="62" spans="1:119" ht="30" customHeight="1" x14ac:dyDescent="0.25">
      <c r="A62" s="78"/>
      <c r="B62" s="79">
        <v>44</v>
      </c>
      <c r="C62" s="60" t="s">
        <v>188</v>
      </c>
      <c r="D62" s="61">
        <v>22900</v>
      </c>
      <c r="E62" s="80">
        <v>4.28</v>
      </c>
      <c r="F62" s="80"/>
      <c r="G62" s="63">
        <v>1</v>
      </c>
      <c r="H62" s="64"/>
      <c r="I62" s="64"/>
      <c r="J62" s="61">
        <v>1.4</v>
      </c>
      <c r="K62" s="61">
        <v>1.68</v>
      </c>
      <c r="L62" s="61">
        <v>2.23</v>
      </c>
      <c r="M62" s="65">
        <v>2.57</v>
      </c>
      <c r="N62" s="68"/>
      <c r="O62" s="67">
        <f t="shared" si="55"/>
        <v>0</v>
      </c>
      <c r="P62" s="68"/>
      <c r="Q62" s="68">
        <f>(P62*$D62*$E62*$G62*$J62*$Q$8)</f>
        <v>0</v>
      </c>
      <c r="R62" s="68">
        <v>8</v>
      </c>
      <c r="S62" s="67">
        <f>(R62*$D62*$E62*$G62*$J62*$S$8)</f>
        <v>1207507.8400000001</v>
      </c>
      <c r="T62" s="68"/>
      <c r="U62" s="67">
        <f t="shared" si="235"/>
        <v>0</v>
      </c>
      <c r="V62" s="68"/>
      <c r="W62" s="67">
        <f>(V62*$D62*$E62*$G62*$J62*$W$8)</f>
        <v>0</v>
      </c>
      <c r="X62" s="68"/>
      <c r="Y62" s="67">
        <f>(X62*$D62*$E62*$G62*$J62*$Y$8)</f>
        <v>0</v>
      </c>
      <c r="Z62" s="68"/>
      <c r="AA62" s="67">
        <f>(Z62*$D62*$E62*$G62*$J62*$AA$8)</f>
        <v>0</v>
      </c>
      <c r="AB62" s="68"/>
      <c r="AC62" s="67">
        <f>(AB62*$D62*$E62*$G62*$J62*$AC$8)</f>
        <v>0</v>
      </c>
      <c r="AD62" s="68"/>
      <c r="AE62" s="67">
        <f>(AD62*$D62*$E62*$G62*$J62*$AE$8)</f>
        <v>0</v>
      </c>
      <c r="AF62" s="68"/>
      <c r="AG62" s="67">
        <f>(AF62*$D62*$E62*$G62*$J62*$AG$8)</f>
        <v>0</v>
      </c>
      <c r="AH62" s="70"/>
      <c r="AI62" s="67">
        <f>(AH62*$D62*$E62*$G62*$J62*$AI$8)</f>
        <v>0</v>
      </c>
      <c r="AJ62" s="68"/>
      <c r="AK62" s="67">
        <f>(AJ62*$D62*$E62*$G62*$J62*$AK$8)</f>
        <v>0</v>
      </c>
      <c r="AL62" s="82">
        <v>0</v>
      </c>
      <c r="AM62" s="67">
        <f>(AL62*$D62*$E62*$G62*$K62*$AM$8)</f>
        <v>0</v>
      </c>
      <c r="AN62" s="68"/>
      <c r="AO62" s="67">
        <f>(AN62*$D62*$E62*$G62*$K62*$AO$8)</f>
        <v>0</v>
      </c>
      <c r="AP62" s="68"/>
      <c r="AQ62" s="67">
        <f>(AP62*$D62*$E62*$G62*$J62*$AQ$8)</f>
        <v>0</v>
      </c>
      <c r="AR62" s="68"/>
      <c r="AS62" s="68">
        <f>(AR62*$D62*$E62*$G62*$J62*$AS$8)</f>
        <v>0</v>
      </c>
      <c r="AT62" s="68"/>
      <c r="AU62" s="68">
        <f>(AT62*$D62*$E62*$G62*$J62*$AU$8)</f>
        <v>0</v>
      </c>
      <c r="AV62" s="68"/>
      <c r="AW62" s="67">
        <f>(AV62*$D62*$E62*$G62*$J62*$AW$8)</f>
        <v>0</v>
      </c>
      <c r="AX62" s="68"/>
      <c r="AY62" s="67">
        <f>(AX62*$D62*$E62*$G62*$J62*$AY$8)</f>
        <v>0</v>
      </c>
      <c r="AZ62" s="68"/>
      <c r="BA62" s="67">
        <f>(AZ62*$D62*$E62*$G62*$J62*$BA$8)</f>
        <v>0</v>
      </c>
      <c r="BB62" s="68"/>
      <c r="BC62" s="67">
        <f>(BB62*$D62*$E62*$G62*$J62*$BC$8)</f>
        <v>0</v>
      </c>
      <c r="BD62" s="68"/>
      <c r="BE62" s="67">
        <f>(BD62*$D62*$E62*$G62*$J62*$BE$8)</f>
        <v>0</v>
      </c>
      <c r="BF62" s="68"/>
      <c r="BG62" s="67">
        <f>(BF62*$D62*$E62*$G62*$K62*$BG$8)</f>
        <v>0</v>
      </c>
      <c r="BH62" s="68"/>
      <c r="BI62" s="67">
        <f>(BH62*$D62*$E62*$G62*$K62*$BI$8)</f>
        <v>0</v>
      </c>
      <c r="BJ62" s="68"/>
      <c r="BK62" s="67">
        <f>(BJ62*$D62*$E62*$G62*$K62*$BK$8)</f>
        <v>0</v>
      </c>
      <c r="BL62" s="68"/>
      <c r="BM62" s="67">
        <f>(BL62*$D62*$E62*$G62*$K62*$BM$8)</f>
        <v>0</v>
      </c>
      <c r="BN62" s="68"/>
      <c r="BO62" s="67">
        <f>(BN62*$D62*$E62*$G62*$K62*$BO$8)</f>
        <v>0</v>
      </c>
      <c r="BP62" s="68"/>
      <c r="BQ62" s="67">
        <f>(BP62*$D62*$E62*$G62*$K62*$BQ$8)</f>
        <v>0</v>
      </c>
      <c r="BR62" s="68"/>
      <c r="BS62" s="67">
        <f>(BR62*$D62*$E62*$G62*$K62*$BS$8)</f>
        <v>0</v>
      </c>
      <c r="BT62" s="68"/>
      <c r="BU62" s="67">
        <f>(BT62*$D62*$E62*$G62*$K62*$BU$8)</f>
        <v>0</v>
      </c>
      <c r="BV62" s="68"/>
      <c r="BW62" s="67">
        <f>(BV62*$D62*$E62*$G62*$K62*$BW$8)</f>
        <v>0</v>
      </c>
      <c r="BX62" s="68"/>
      <c r="BY62" s="67">
        <f>(BX62*$D62*$E62*$G62*$K62*$BY$8)</f>
        <v>0</v>
      </c>
      <c r="BZ62" s="68"/>
      <c r="CA62" s="67">
        <f>(BZ62*$D62*$E62*$G62*$K62*$CA$8)</f>
        <v>0</v>
      </c>
      <c r="CB62" s="68"/>
      <c r="CC62" s="67">
        <f>(CB62*$D62*$E62*$G62*$J62*$CC$8)</f>
        <v>0</v>
      </c>
      <c r="CD62" s="68"/>
      <c r="CE62" s="67">
        <f>(CD62*$D62*$E62*$G62*$J62*$CE$8)</f>
        <v>0</v>
      </c>
      <c r="CF62" s="68"/>
      <c r="CG62" s="67">
        <f>(CF62*$D62*$E62*$G62*$J62*$CG$8)</f>
        <v>0</v>
      </c>
      <c r="CH62" s="68"/>
      <c r="CI62" s="68">
        <f>(CH62*$D62*$E62*$G62*$J62*$CI$8)</f>
        <v>0</v>
      </c>
      <c r="CJ62" s="68"/>
      <c r="CK62" s="67">
        <f>(CJ62*$D62*$E62*$G62*$K62*$CK$8)</f>
        <v>0</v>
      </c>
      <c r="CL62" s="68"/>
      <c r="CM62" s="67">
        <f>(CL62*$D62*$E62*$G62*$J62*$CM$8)</f>
        <v>0</v>
      </c>
      <c r="CN62" s="68"/>
      <c r="CO62" s="67">
        <f>(CN62*$D62*$E62*$G62*$J62*$CO$8)</f>
        <v>0</v>
      </c>
      <c r="CP62" s="68"/>
      <c r="CQ62" s="67">
        <f>(CP62*$D62*$E62*$G62*$J62*$CQ$8)</f>
        <v>0</v>
      </c>
      <c r="CR62" s="68"/>
      <c r="CS62" s="67">
        <f>(CR62*$D62*$E62*$G62*$J62*$CS$8)</f>
        <v>0</v>
      </c>
      <c r="CT62" s="68"/>
      <c r="CU62" s="67">
        <f>(CT62*$D62*$E62*$G62*$J62*$CU$8)</f>
        <v>0</v>
      </c>
      <c r="CV62" s="68"/>
      <c r="CW62" s="67">
        <f>(CV62*$D62*$E62*$G62*$K62*$CW$8)</f>
        <v>0</v>
      </c>
      <c r="CX62" s="82">
        <v>0</v>
      </c>
      <c r="CY62" s="67">
        <f>(CX62*$D62*$E62*$G62*$K62*$CY$8)</f>
        <v>0</v>
      </c>
      <c r="CZ62" s="68"/>
      <c r="DA62" s="67">
        <f>(CZ62*$D62*$E62*$G62*$J62*$DA$8)</f>
        <v>0</v>
      </c>
      <c r="DB62" s="68"/>
      <c r="DC62" s="73">
        <f>(DB62*$D62*$E62*$G62*$K62*$DC$8)</f>
        <v>0</v>
      </c>
      <c r="DD62" s="68"/>
      <c r="DE62" s="67">
        <f>(DD62*$D62*$E62*$G62*$K62*$DE$8)</f>
        <v>0</v>
      </c>
      <c r="DF62" s="83"/>
      <c r="DG62" s="67">
        <f>(DF62*$D62*$E62*$G62*$K62*$DG$8)</f>
        <v>0</v>
      </c>
      <c r="DH62" s="68"/>
      <c r="DI62" s="67">
        <f>(DH62*$D62*$E62*$G62*$K62*$DI$8)</f>
        <v>0</v>
      </c>
      <c r="DJ62" s="68"/>
      <c r="DK62" s="67">
        <f>(DJ62*$D62*$E62*$G62*$L62*$DK$8)</f>
        <v>0</v>
      </c>
      <c r="DL62" s="68"/>
      <c r="DM62" s="67">
        <f>(DL62*$D62*$E62*$G62*$M62*$DM$8)</f>
        <v>0</v>
      </c>
      <c r="DN62" s="90">
        <f t="shared" si="182"/>
        <v>8</v>
      </c>
      <c r="DO62" s="75">
        <f t="shared" si="182"/>
        <v>1207507.8400000001</v>
      </c>
    </row>
    <row r="63" spans="1:119" ht="15.75" customHeight="1" x14ac:dyDescent="0.25">
      <c r="A63" s="78">
        <v>10</v>
      </c>
      <c r="B63" s="154"/>
      <c r="C63" s="153" t="s">
        <v>189</v>
      </c>
      <c r="D63" s="61">
        <v>22900</v>
      </c>
      <c r="E63" s="155">
        <v>1.1000000000000001</v>
      </c>
      <c r="F63" s="155"/>
      <c r="G63" s="63">
        <v>1</v>
      </c>
      <c r="H63" s="64"/>
      <c r="I63" s="64"/>
      <c r="J63" s="61">
        <v>1.4</v>
      </c>
      <c r="K63" s="61">
        <v>1.68</v>
      </c>
      <c r="L63" s="61">
        <v>2.23</v>
      </c>
      <c r="M63" s="65">
        <v>2.57</v>
      </c>
      <c r="N63" s="88">
        <f>SUM(N64:N70)</f>
        <v>0</v>
      </c>
      <c r="O63" s="88">
        <f t="shared" ref="O63:BZ63" si="236">SUM(O64:O70)</f>
        <v>0</v>
      </c>
      <c r="P63" s="88">
        <f t="shared" si="236"/>
        <v>0</v>
      </c>
      <c r="Q63" s="88">
        <f t="shared" si="236"/>
        <v>0</v>
      </c>
      <c r="R63" s="88">
        <f t="shared" si="236"/>
        <v>547</v>
      </c>
      <c r="S63" s="88">
        <f t="shared" si="236"/>
        <v>21409283.280000001</v>
      </c>
      <c r="T63" s="88">
        <f t="shared" si="236"/>
        <v>18</v>
      </c>
      <c r="U63" s="88">
        <f t="shared" si="236"/>
        <v>2462910.648333333</v>
      </c>
      <c r="V63" s="88">
        <f t="shared" si="236"/>
        <v>0</v>
      </c>
      <c r="W63" s="88">
        <f t="shared" si="236"/>
        <v>0</v>
      </c>
      <c r="X63" s="88">
        <f t="shared" si="236"/>
        <v>0</v>
      </c>
      <c r="Y63" s="88">
        <f t="shared" si="236"/>
        <v>0</v>
      </c>
      <c r="Z63" s="88">
        <f t="shared" si="236"/>
        <v>0</v>
      </c>
      <c r="AA63" s="88">
        <f t="shared" si="236"/>
        <v>0</v>
      </c>
      <c r="AB63" s="88">
        <f t="shared" si="236"/>
        <v>0</v>
      </c>
      <c r="AC63" s="88">
        <f t="shared" si="236"/>
        <v>0</v>
      </c>
      <c r="AD63" s="88">
        <f t="shared" si="236"/>
        <v>0</v>
      </c>
      <c r="AE63" s="88">
        <f t="shared" si="236"/>
        <v>0</v>
      </c>
      <c r="AF63" s="88">
        <f t="shared" si="236"/>
        <v>0</v>
      </c>
      <c r="AG63" s="88">
        <f t="shared" si="236"/>
        <v>0</v>
      </c>
      <c r="AH63" s="88">
        <f t="shared" si="236"/>
        <v>0</v>
      </c>
      <c r="AI63" s="88">
        <f t="shared" si="236"/>
        <v>0</v>
      </c>
      <c r="AJ63" s="88">
        <f t="shared" si="236"/>
        <v>0</v>
      </c>
      <c r="AK63" s="88">
        <f t="shared" si="236"/>
        <v>0</v>
      </c>
      <c r="AL63" s="88">
        <f t="shared" si="236"/>
        <v>0</v>
      </c>
      <c r="AM63" s="88">
        <f t="shared" si="236"/>
        <v>0</v>
      </c>
      <c r="AN63" s="88">
        <f t="shared" si="236"/>
        <v>0</v>
      </c>
      <c r="AO63" s="88">
        <f t="shared" si="236"/>
        <v>0</v>
      </c>
      <c r="AP63" s="88">
        <v>0</v>
      </c>
      <c r="AQ63" s="88">
        <f t="shared" si="236"/>
        <v>0</v>
      </c>
      <c r="AR63" s="88">
        <f t="shared" si="236"/>
        <v>0</v>
      </c>
      <c r="AS63" s="88">
        <f t="shared" si="236"/>
        <v>0</v>
      </c>
      <c r="AT63" s="88">
        <f t="shared" si="236"/>
        <v>0</v>
      </c>
      <c r="AU63" s="88">
        <f t="shared" si="236"/>
        <v>0</v>
      </c>
      <c r="AV63" s="88">
        <f t="shared" si="236"/>
        <v>0</v>
      </c>
      <c r="AW63" s="88">
        <f t="shared" si="236"/>
        <v>0</v>
      </c>
      <c r="AX63" s="88">
        <f t="shared" si="236"/>
        <v>0</v>
      </c>
      <c r="AY63" s="88">
        <f t="shared" si="236"/>
        <v>0</v>
      </c>
      <c r="AZ63" s="88">
        <f t="shared" si="236"/>
        <v>0</v>
      </c>
      <c r="BA63" s="88">
        <f t="shared" si="236"/>
        <v>0</v>
      </c>
      <c r="BB63" s="88">
        <f t="shared" si="236"/>
        <v>14</v>
      </c>
      <c r="BC63" s="88">
        <f t="shared" si="236"/>
        <v>380167.48000000004</v>
      </c>
      <c r="BD63" s="88">
        <f t="shared" si="236"/>
        <v>0</v>
      </c>
      <c r="BE63" s="88">
        <f t="shared" si="236"/>
        <v>0</v>
      </c>
      <c r="BF63" s="88">
        <f t="shared" si="236"/>
        <v>1</v>
      </c>
      <c r="BG63" s="88">
        <f t="shared" si="236"/>
        <v>29623.439999999999</v>
      </c>
      <c r="BH63" s="88">
        <f t="shared" si="236"/>
        <v>315</v>
      </c>
      <c r="BI63" s="88">
        <f t="shared" si="236"/>
        <v>10544790.48</v>
      </c>
      <c r="BJ63" s="88">
        <f t="shared" si="236"/>
        <v>0</v>
      </c>
      <c r="BK63" s="88">
        <f t="shared" si="236"/>
        <v>0</v>
      </c>
      <c r="BL63" s="88">
        <f t="shared" si="236"/>
        <v>0</v>
      </c>
      <c r="BM63" s="88">
        <f t="shared" si="236"/>
        <v>0</v>
      </c>
      <c r="BN63" s="88">
        <f t="shared" si="236"/>
        <v>56</v>
      </c>
      <c r="BO63" s="88">
        <f t="shared" si="236"/>
        <v>1987732.824</v>
      </c>
      <c r="BP63" s="88">
        <f t="shared" si="236"/>
        <v>33</v>
      </c>
      <c r="BQ63" s="88">
        <f t="shared" si="236"/>
        <v>990269.27999999991</v>
      </c>
      <c r="BR63" s="88">
        <f t="shared" si="236"/>
        <v>14</v>
      </c>
      <c r="BS63" s="88">
        <f t="shared" si="236"/>
        <v>523700.1</v>
      </c>
      <c r="BT63" s="88">
        <f t="shared" si="236"/>
        <v>0</v>
      </c>
      <c r="BU63" s="88">
        <f t="shared" si="236"/>
        <v>0</v>
      </c>
      <c r="BV63" s="88">
        <f t="shared" si="236"/>
        <v>20</v>
      </c>
      <c r="BW63" s="88">
        <f t="shared" si="236"/>
        <v>788195.09999999986</v>
      </c>
      <c r="BX63" s="88">
        <f t="shared" si="236"/>
        <v>19</v>
      </c>
      <c r="BY63" s="88">
        <f t="shared" si="236"/>
        <v>575541.12</v>
      </c>
      <c r="BZ63" s="88">
        <f t="shared" si="236"/>
        <v>11</v>
      </c>
      <c r="CA63" s="88">
        <f t="shared" ref="CA63:DO63" si="237">SUM(CA64:CA70)</f>
        <v>325857.83999999997</v>
      </c>
      <c r="CB63" s="88">
        <f t="shared" si="237"/>
        <v>0</v>
      </c>
      <c r="CC63" s="88">
        <f t="shared" si="237"/>
        <v>0</v>
      </c>
      <c r="CD63" s="88">
        <f t="shared" si="237"/>
        <v>0</v>
      </c>
      <c r="CE63" s="88">
        <f t="shared" si="237"/>
        <v>0</v>
      </c>
      <c r="CF63" s="88">
        <f t="shared" si="237"/>
        <v>0</v>
      </c>
      <c r="CG63" s="88">
        <f t="shared" si="237"/>
        <v>0</v>
      </c>
      <c r="CH63" s="88">
        <f t="shared" si="237"/>
        <v>0</v>
      </c>
      <c r="CI63" s="88">
        <f t="shared" si="237"/>
        <v>0</v>
      </c>
      <c r="CJ63" s="88">
        <f t="shared" si="237"/>
        <v>0</v>
      </c>
      <c r="CK63" s="88">
        <f t="shared" si="237"/>
        <v>0</v>
      </c>
      <c r="CL63" s="88">
        <f t="shared" si="237"/>
        <v>0</v>
      </c>
      <c r="CM63" s="88">
        <f t="shared" si="237"/>
        <v>0</v>
      </c>
      <c r="CN63" s="88">
        <f t="shared" si="237"/>
        <v>0</v>
      </c>
      <c r="CO63" s="88">
        <f t="shared" si="237"/>
        <v>0</v>
      </c>
      <c r="CP63" s="88">
        <f t="shared" si="237"/>
        <v>0</v>
      </c>
      <c r="CQ63" s="88">
        <f t="shared" si="237"/>
        <v>0</v>
      </c>
      <c r="CR63" s="88">
        <f t="shared" si="237"/>
        <v>13</v>
      </c>
      <c r="CS63" s="88">
        <f t="shared" si="237"/>
        <v>362640.27799999993</v>
      </c>
      <c r="CT63" s="88">
        <f t="shared" si="237"/>
        <v>13</v>
      </c>
      <c r="CU63" s="88">
        <f t="shared" si="237"/>
        <v>378580.50999999995</v>
      </c>
      <c r="CV63" s="88">
        <f t="shared" si="237"/>
        <v>0</v>
      </c>
      <c r="CW63" s="88">
        <f t="shared" si="237"/>
        <v>0</v>
      </c>
      <c r="CX63" s="88">
        <f t="shared" si="237"/>
        <v>0</v>
      </c>
      <c r="CY63" s="88">
        <f t="shared" si="237"/>
        <v>0</v>
      </c>
      <c r="CZ63" s="88">
        <f t="shared" si="237"/>
        <v>0</v>
      </c>
      <c r="DA63" s="88">
        <f t="shared" si="237"/>
        <v>0</v>
      </c>
      <c r="DB63" s="88">
        <f t="shared" si="237"/>
        <v>0</v>
      </c>
      <c r="DC63" s="91">
        <f t="shared" si="237"/>
        <v>0</v>
      </c>
      <c r="DD63" s="88">
        <f t="shared" si="237"/>
        <v>0</v>
      </c>
      <c r="DE63" s="88">
        <f t="shared" si="237"/>
        <v>0</v>
      </c>
      <c r="DF63" s="92">
        <f t="shared" si="237"/>
        <v>0</v>
      </c>
      <c r="DG63" s="88">
        <f t="shared" si="237"/>
        <v>0</v>
      </c>
      <c r="DH63" s="88">
        <f t="shared" si="237"/>
        <v>11</v>
      </c>
      <c r="DI63" s="88">
        <f t="shared" si="237"/>
        <v>382565.56799999997</v>
      </c>
      <c r="DJ63" s="88">
        <v>0</v>
      </c>
      <c r="DK63" s="88">
        <f t="shared" si="237"/>
        <v>0</v>
      </c>
      <c r="DL63" s="88">
        <f t="shared" si="237"/>
        <v>8</v>
      </c>
      <c r="DM63" s="88">
        <f t="shared" si="237"/>
        <v>435041.37599999999</v>
      </c>
      <c r="DN63" s="88">
        <f t="shared" si="237"/>
        <v>1093</v>
      </c>
      <c r="DO63" s="88">
        <f t="shared" si="237"/>
        <v>41576899.324333332</v>
      </c>
    </row>
    <row r="64" spans="1:119" ht="16.5" customHeight="1" x14ac:dyDescent="0.25">
      <c r="A64" s="78"/>
      <c r="B64" s="79">
        <v>45</v>
      </c>
      <c r="C64" s="60" t="s">
        <v>190</v>
      </c>
      <c r="D64" s="61">
        <v>22900</v>
      </c>
      <c r="E64" s="80">
        <v>2.95</v>
      </c>
      <c r="F64" s="80"/>
      <c r="G64" s="63">
        <v>1</v>
      </c>
      <c r="H64" s="64"/>
      <c r="I64" s="64"/>
      <c r="J64" s="61">
        <v>1.4</v>
      </c>
      <c r="K64" s="61">
        <v>1.68</v>
      </c>
      <c r="L64" s="61">
        <v>2.23</v>
      </c>
      <c r="M64" s="65">
        <v>2.57</v>
      </c>
      <c r="N64" s="68"/>
      <c r="O64" s="67">
        <f t="shared" si="55"/>
        <v>0</v>
      </c>
      <c r="P64" s="68"/>
      <c r="Q64" s="68">
        <f t="shared" ref="Q64:Q70" si="238">(P64*$D64*$E64*$G64*$J64*$Q$8)</f>
        <v>0</v>
      </c>
      <c r="R64" s="68">
        <v>70</v>
      </c>
      <c r="S64" s="67">
        <f t="shared" ref="S64:S70" si="239">(R64*$D64*$E64*$G64*$J64*$S$8)</f>
        <v>7282429.0000000009</v>
      </c>
      <c r="T64" s="68">
        <v>8</v>
      </c>
      <c r="U64" s="67">
        <f t="shared" ref="U64:U70" si="240">(T64/12*7*$D64*$E64*$G64*$J64*$U$8)+(T64/12*5*$D64*$E64*$G64*$J64*$U$9)</f>
        <v>848040.43333333335</v>
      </c>
      <c r="V64" s="68">
        <v>0</v>
      </c>
      <c r="W64" s="67">
        <f t="shared" ref="W64:W70" si="241">(V64*$D64*$E64*$G64*$J64*$W$8)</f>
        <v>0</v>
      </c>
      <c r="X64" s="68">
        <v>0</v>
      </c>
      <c r="Y64" s="67">
        <f t="shared" ref="Y64:Y70" si="242">(X64*$D64*$E64*$G64*$J64*$Y$8)</f>
        <v>0</v>
      </c>
      <c r="Z64" s="68"/>
      <c r="AA64" s="67">
        <f t="shared" ref="AA64:AA70" si="243">(Z64*$D64*$E64*$G64*$J64*$AA$8)</f>
        <v>0</v>
      </c>
      <c r="AB64" s="68">
        <v>0</v>
      </c>
      <c r="AC64" s="67">
        <f t="shared" ref="AC64:AC70" si="244">(AB64*$D64*$E64*$G64*$J64*$AC$8)</f>
        <v>0</v>
      </c>
      <c r="AD64" s="68"/>
      <c r="AE64" s="67">
        <f t="shared" ref="AE64:AE70" si="245">(AD64*$D64*$E64*$G64*$J64*$AE$8)</f>
        <v>0</v>
      </c>
      <c r="AF64" s="68">
        <v>0</v>
      </c>
      <c r="AG64" s="67">
        <f t="shared" ref="AG64:AG70" si="246">(AF64*$D64*$E64*$G64*$J64*$AG$8)</f>
        <v>0</v>
      </c>
      <c r="AH64" s="68"/>
      <c r="AI64" s="67">
        <f t="shared" ref="AI64:AI70" si="247">(AH64*$D64*$E64*$G64*$J64*$AI$8)</f>
        <v>0</v>
      </c>
      <c r="AJ64" s="68"/>
      <c r="AK64" s="67">
        <f t="shared" ref="AK64:AK70" si="248">(AJ64*$D64*$E64*$G64*$J64*$AK$8)</f>
        <v>0</v>
      </c>
      <c r="AL64" s="82">
        <v>0</v>
      </c>
      <c r="AM64" s="67">
        <f t="shared" ref="AM64:AM70" si="249">(AL64*$D64*$E64*$G64*$K64*$AM$8)</f>
        <v>0</v>
      </c>
      <c r="AN64" s="68">
        <v>0</v>
      </c>
      <c r="AO64" s="67">
        <f t="shared" ref="AO64:AO70" si="250">(AN64*$D64*$E64*$G64*$K64*$AO$8)</f>
        <v>0</v>
      </c>
      <c r="AP64" s="68"/>
      <c r="AQ64" s="67">
        <f t="shared" ref="AQ64:AQ70" si="251">(AP64*$D64*$E64*$G64*$J64*$AQ$8)</f>
        <v>0</v>
      </c>
      <c r="AR64" s="68">
        <v>0</v>
      </c>
      <c r="AS64" s="68">
        <f t="shared" ref="AS64:AS70" si="252">(AR64*$D64*$E64*$G64*$J64*$AS$8)</f>
        <v>0</v>
      </c>
      <c r="AT64" s="68">
        <v>0</v>
      </c>
      <c r="AU64" s="68">
        <f t="shared" ref="AU64:AU70" si="253">(AT64*$D64*$E64*$G64*$J64*$AU$8)</f>
        <v>0</v>
      </c>
      <c r="AV64" s="68">
        <v>0</v>
      </c>
      <c r="AW64" s="67">
        <f t="shared" ref="AW64:AW70" si="254">(AV64*$D64*$E64*$G64*$J64*$AW$8)</f>
        <v>0</v>
      </c>
      <c r="AX64" s="68">
        <v>0</v>
      </c>
      <c r="AY64" s="67">
        <f t="shared" ref="AY64:AY70" si="255">(AX64*$D64*$E64*$G64*$J64*$AY$8)</f>
        <v>0</v>
      </c>
      <c r="AZ64" s="68">
        <v>0</v>
      </c>
      <c r="BA64" s="67">
        <f t="shared" ref="BA64:BA70" si="256">(AZ64*$D64*$E64*$G64*$J64*$BA$8)</f>
        <v>0</v>
      </c>
      <c r="BB64" s="68"/>
      <c r="BC64" s="67">
        <f t="shared" ref="BC64:BC70" si="257">(BB64*$D64*$E64*$G64*$J64*$BC$8)</f>
        <v>0</v>
      </c>
      <c r="BD64" s="68"/>
      <c r="BE64" s="67">
        <f t="shared" ref="BE64:BE70" si="258">(BD64*$D64*$E64*$G64*$J64*$BE$8)</f>
        <v>0</v>
      </c>
      <c r="BF64" s="68"/>
      <c r="BG64" s="67">
        <f t="shared" ref="BG64:BG70" si="259">(BF64*$D64*$E64*$G64*$K64*$BG$8)</f>
        <v>0</v>
      </c>
      <c r="BH64" s="68">
        <v>7</v>
      </c>
      <c r="BI64" s="67">
        <f t="shared" ref="BI64:BI70" si="260">(BH64*$D64*$E64*$G64*$K64*$BI$8)</f>
        <v>794446.79999999993</v>
      </c>
      <c r="BJ64" s="68">
        <v>0</v>
      </c>
      <c r="BK64" s="67">
        <f t="shared" ref="BK64:BK70" si="261">(BJ64*$D64*$E64*$G64*$K64*$BK$8)</f>
        <v>0</v>
      </c>
      <c r="BL64" s="68">
        <v>0</v>
      </c>
      <c r="BM64" s="67">
        <f t="shared" ref="BM64:BM70" si="262">(BL64*$D64*$E64*$G64*$K64*$BM$8)</f>
        <v>0</v>
      </c>
      <c r="BN64" s="68"/>
      <c r="BO64" s="67">
        <f t="shared" ref="BO64:BO70" si="263">(BN64*$D64*$E64*$G64*$K64*$BO$8)</f>
        <v>0</v>
      </c>
      <c r="BP64" s="68"/>
      <c r="BQ64" s="67">
        <f t="shared" ref="BQ64:BQ70" si="264">(BP64*$D64*$E64*$G64*$K64*$BQ$8)</f>
        <v>0</v>
      </c>
      <c r="BR64" s="68"/>
      <c r="BS64" s="67">
        <f t="shared" ref="BS64:BS70" si="265">(BR64*$D64*$E64*$G64*$K64*$BS$8)</f>
        <v>0</v>
      </c>
      <c r="BT64" s="68"/>
      <c r="BU64" s="67">
        <f t="shared" ref="BU64:BU70" si="266">(BT64*$D64*$E64*$G64*$K64*$BU$8)</f>
        <v>0</v>
      </c>
      <c r="BV64" s="68"/>
      <c r="BW64" s="67">
        <f t="shared" ref="BW64:BW70" si="267">(BV64*$D64*$E64*$G64*$K64*$BW$8)</f>
        <v>0</v>
      </c>
      <c r="BX64" s="68"/>
      <c r="BY64" s="67">
        <f t="shared" ref="BY64:BY70" si="268">(BX64*$D64*$E64*$G64*$K64*$BY$8)</f>
        <v>0</v>
      </c>
      <c r="BZ64" s="68"/>
      <c r="CA64" s="67">
        <f t="shared" ref="CA64:CA70" si="269">(BZ64*$D64*$E64*$G64*$K64*$CA$8)</f>
        <v>0</v>
      </c>
      <c r="CB64" s="68">
        <v>0</v>
      </c>
      <c r="CC64" s="67">
        <f t="shared" ref="CC64:CC70" si="270">(CB64*$D64*$E64*$G64*$J64*$CC$8)</f>
        <v>0</v>
      </c>
      <c r="CD64" s="68">
        <v>0</v>
      </c>
      <c r="CE64" s="67">
        <f t="shared" ref="CE64:CE70" si="271">(CD64*$D64*$E64*$G64*$J64*$CE$8)</f>
        <v>0</v>
      </c>
      <c r="CF64" s="68">
        <v>0</v>
      </c>
      <c r="CG64" s="67">
        <f t="shared" ref="CG64:CG70" si="272">(CF64*$D64*$E64*$G64*$J64*$CG$8)</f>
        <v>0</v>
      </c>
      <c r="CH64" s="68"/>
      <c r="CI64" s="68">
        <f t="shared" ref="CI64:CI70" si="273">(CH64*$D64*$E64*$G64*$J64*$CI$8)</f>
        <v>0</v>
      </c>
      <c r="CJ64" s="68"/>
      <c r="CK64" s="67">
        <f t="shared" ref="CK64:CK70" si="274">(CJ64*$D64*$E64*$G64*$K64*$CK$8)</f>
        <v>0</v>
      </c>
      <c r="CL64" s="68">
        <v>0</v>
      </c>
      <c r="CM64" s="67">
        <f t="shared" ref="CM64:CM70" si="275">(CL64*$D64*$E64*$G64*$J64*$CM$8)</f>
        <v>0</v>
      </c>
      <c r="CN64" s="68"/>
      <c r="CO64" s="67">
        <f t="shared" ref="CO64:CO70" si="276">(CN64*$D64*$E64*$G64*$J64*$CO$8)</f>
        <v>0</v>
      </c>
      <c r="CP64" s="68"/>
      <c r="CQ64" s="67">
        <f t="shared" ref="CQ64:CQ70" si="277">(CP64*$D64*$E64*$G64*$J64*$CQ$8)</f>
        <v>0</v>
      </c>
      <c r="CR64" s="68"/>
      <c r="CS64" s="67">
        <f t="shared" ref="CS64:CS70" si="278">(CR64*$D64*$E64*$G64*$J64*$CS$8)</f>
        <v>0</v>
      </c>
      <c r="CT64" s="68"/>
      <c r="CU64" s="67">
        <f t="shared" ref="CU64:CU70" si="279">(CT64*$D64*$E64*$G64*$J64*$CU$8)</f>
        <v>0</v>
      </c>
      <c r="CV64" s="68">
        <v>0</v>
      </c>
      <c r="CW64" s="67">
        <f t="shared" ref="CW64:CW70" si="280">(CV64*$D64*$E64*$G64*$K64*$CW$8)</f>
        <v>0</v>
      </c>
      <c r="CX64" s="82">
        <v>0</v>
      </c>
      <c r="CY64" s="67">
        <f t="shared" ref="CY64:CY70" si="281">(CX64*$D64*$E64*$G64*$K64*$CY$8)</f>
        <v>0</v>
      </c>
      <c r="CZ64" s="68"/>
      <c r="DA64" s="67">
        <f t="shared" ref="DA64:DA70" si="282">(CZ64*$D64*$E64*$G64*$J64*$DA$8)</f>
        <v>0</v>
      </c>
      <c r="DB64" s="68">
        <v>0</v>
      </c>
      <c r="DC64" s="73">
        <f t="shared" ref="DC64:DC70" si="283">(DB64*$D64*$E64*$G64*$K64*$DC$8)</f>
        <v>0</v>
      </c>
      <c r="DD64" s="68">
        <v>0</v>
      </c>
      <c r="DE64" s="67">
        <f t="shared" ref="DE64:DE70" si="284">(DD64*$D64*$E64*$G64*$K64*$DE$8)</f>
        <v>0</v>
      </c>
      <c r="DF64" s="83"/>
      <c r="DG64" s="67">
        <f t="shared" ref="DG64:DG70" si="285">(DF64*$D64*$E64*$G64*$K64*$DG$8)</f>
        <v>0</v>
      </c>
      <c r="DH64" s="68"/>
      <c r="DI64" s="67">
        <f t="shared" ref="DI64:DI70" si="286">(DH64*$D64*$E64*$G64*$K64*$DI$8)</f>
        <v>0</v>
      </c>
      <c r="DJ64" s="68"/>
      <c r="DK64" s="67">
        <f t="shared" ref="DK64:DK70" si="287">(DJ64*$D64*$E64*$G64*$L64*$DK$8)</f>
        <v>0</v>
      </c>
      <c r="DL64" s="68"/>
      <c r="DM64" s="67">
        <f t="shared" ref="DM64:DM70" si="288">(DL64*$D64*$E64*$G64*$M64*$DM$8)</f>
        <v>0</v>
      </c>
      <c r="DN64" s="90">
        <f t="shared" ref="DN64:DO70" si="289">SUM(N64,P64,R64,T64,V64,X64,Z64,AB64,AD64,AF64,AH64,AJ64,AL64,AP64,AR64,CF64,AT64,AV64,AX64,AZ64,BB64,CJ64,BD64,BF64,BH64,BL64,AN64,BN64,BP64,BR64,BT64,BV64,BX64,BZ64,CB64,CD64,CH64,CL64,CN64,CP64,CR64,CT64,CV64,CX64,BJ64,CZ64,DB64,DD64,DF64,DH64,DJ64,DL64)</f>
        <v>85</v>
      </c>
      <c r="DO64" s="75">
        <f t="shared" si="289"/>
        <v>8924916.2333333343</v>
      </c>
    </row>
    <row r="65" spans="1:119" ht="15.75" customHeight="1" x14ac:dyDescent="0.25">
      <c r="A65" s="78"/>
      <c r="B65" s="79">
        <v>46</v>
      </c>
      <c r="C65" s="60" t="s">
        <v>191</v>
      </c>
      <c r="D65" s="61">
        <v>22900</v>
      </c>
      <c r="E65" s="80">
        <v>5.33</v>
      </c>
      <c r="F65" s="80"/>
      <c r="G65" s="63">
        <v>1</v>
      </c>
      <c r="H65" s="64"/>
      <c r="I65" s="64"/>
      <c r="J65" s="61">
        <v>1.4</v>
      </c>
      <c r="K65" s="61">
        <v>1.68</v>
      </c>
      <c r="L65" s="61">
        <v>2.23</v>
      </c>
      <c r="M65" s="65">
        <v>2.57</v>
      </c>
      <c r="N65" s="68"/>
      <c r="O65" s="67">
        <f t="shared" si="55"/>
        <v>0</v>
      </c>
      <c r="P65" s="68"/>
      <c r="Q65" s="68">
        <f t="shared" si="238"/>
        <v>0</v>
      </c>
      <c r="R65" s="68"/>
      <c r="S65" s="67">
        <f t="shared" si="239"/>
        <v>0</v>
      </c>
      <c r="T65" s="68">
        <v>8</v>
      </c>
      <c r="U65" s="67">
        <f t="shared" si="240"/>
        <v>1532222.2066666665</v>
      </c>
      <c r="V65" s="68"/>
      <c r="W65" s="67">
        <f t="shared" si="241"/>
        <v>0</v>
      </c>
      <c r="X65" s="68"/>
      <c r="Y65" s="67">
        <f t="shared" si="242"/>
        <v>0</v>
      </c>
      <c r="Z65" s="68"/>
      <c r="AA65" s="67">
        <f t="shared" si="243"/>
        <v>0</v>
      </c>
      <c r="AB65" s="68"/>
      <c r="AC65" s="67">
        <f t="shared" si="244"/>
        <v>0</v>
      </c>
      <c r="AD65" s="68"/>
      <c r="AE65" s="67">
        <f t="shared" si="245"/>
        <v>0</v>
      </c>
      <c r="AF65" s="68"/>
      <c r="AG65" s="67">
        <f t="shared" si="246"/>
        <v>0</v>
      </c>
      <c r="AH65" s="70"/>
      <c r="AI65" s="67">
        <f t="shared" si="247"/>
        <v>0</v>
      </c>
      <c r="AJ65" s="68"/>
      <c r="AK65" s="67">
        <f t="shared" si="248"/>
        <v>0</v>
      </c>
      <c r="AL65" s="82">
        <v>0</v>
      </c>
      <c r="AM65" s="67">
        <f t="shared" si="249"/>
        <v>0</v>
      </c>
      <c r="AN65" s="68"/>
      <c r="AO65" s="67">
        <f t="shared" si="250"/>
        <v>0</v>
      </c>
      <c r="AP65" s="68"/>
      <c r="AQ65" s="67">
        <f t="shared" si="251"/>
        <v>0</v>
      </c>
      <c r="AR65" s="68"/>
      <c r="AS65" s="68">
        <f t="shared" si="252"/>
        <v>0</v>
      </c>
      <c r="AT65" s="68"/>
      <c r="AU65" s="68">
        <f t="shared" si="253"/>
        <v>0</v>
      </c>
      <c r="AV65" s="68"/>
      <c r="AW65" s="67">
        <f t="shared" si="254"/>
        <v>0</v>
      </c>
      <c r="AX65" s="68"/>
      <c r="AY65" s="67">
        <f t="shared" si="255"/>
        <v>0</v>
      </c>
      <c r="AZ65" s="68"/>
      <c r="BA65" s="67">
        <f t="shared" si="256"/>
        <v>0</v>
      </c>
      <c r="BB65" s="68"/>
      <c r="BC65" s="67">
        <f t="shared" si="257"/>
        <v>0</v>
      </c>
      <c r="BD65" s="68"/>
      <c r="BE65" s="67">
        <f t="shared" si="258"/>
        <v>0</v>
      </c>
      <c r="BF65" s="68"/>
      <c r="BG65" s="67">
        <f t="shared" si="259"/>
        <v>0</v>
      </c>
      <c r="BH65" s="68"/>
      <c r="BI65" s="67">
        <f t="shared" si="260"/>
        <v>0</v>
      </c>
      <c r="BJ65" s="68"/>
      <c r="BK65" s="67">
        <f t="shared" si="261"/>
        <v>0</v>
      </c>
      <c r="BL65" s="68"/>
      <c r="BM65" s="67">
        <f t="shared" si="262"/>
        <v>0</v>
      </c>
      <c r="BN65" s="68"/>
      <c r="BO65" s="67">
        <f t="shared" si="263"/>
        <v>0</v>
      </c>
      <c r="BP65" s="68"/>
      <c r="BQ65" s="67">
        <f t="shared" si="264"/>
        <v>0</v>
      </c>
      <c r="BR65" s="68"/>
      <c r="BS65" s="67">
        <f t="shared" si="265"/>
        <v>0</v>
      </c>
      <c r="BT65" s="68"/>
      <c r="BU65" s="67">
        <f t="shared" si="266"/>
        <v>0</v>
      </c>
      <c r="BV65" s="68"/>
      <c r="BW65" s="67">
        <f t="shared" si="267"/>
        <v>0</v>
      </c>
      <c r="BX65" s="68"/>
      <c r="BY65" s="67">
        <f t="shared" si="268"/>
        <v>0</v>
      </c>
      <c r="BZ65" s="68"/>
      <c r="CA65" s="67">
        <f t="shared" si="269"/>
        <v>0</v>
      </c>
      <c r="CB65" s="68"/>
      <c r="CC65" s="67">
        <f t="shared" si="270"/>
        <v>0</v>
      </c>
      <c r="CD65" s="68"/>
      <c r="CE65" s="67">
        <f t="shared" si="271"/>
        <v>0</v>
      </c>
      <c r="CF65" s="68"/>
      <c r="CG65" s="67">
        <f t="shared" si="272"/>
        <v>0</v>
      </c>
      <c r="CH65" s="68"/>
      <c r="CI65" s="68">
        <f t="shared" si="273"/>
        <v>0</v>
      </c>
      <c r="CJ65" s="68"/>
      <c r="CK65" s="67">
        <f t="shared" si="274"/>
        <v>0</v>
      </c>
      <c r="CL65" s="68"/>
      <c r="CM65" s="67">
        <f t="shared" si="275"/>
        <v>0</v>
      </c>
      <c r="CN65" s="68"/>
      <c r="CO65" s="67">
        <f t="shared" si="276"/>
        <v>0</v>
      </c>
      <c r="CP65" s="68"/>
      <c r="CQ65" s="67">
        <f t="shared" si="277"/>
        <v>0</v>
      </c>
      <c r="CR65" s="68"/>
      <c r="CS65" s="67">
        <f t="shared" si="278"/>
        <v>0</v>
      </c>
      <c r="CT65" s="68"/>
      <c r="CU65" s="67">
        <f t="shared" si="279"/>
        <v>0</v>
      </c>
      <c r="CV65" s="68"/>
      <c r="CW65" s="67">
        <f t="shared" si="280"/>
        <v>0</v>
      </c>
      <c r="CX65" s="82">
        <v>0</v>
      </c>
      <c r="CY65" s="67">
        <f t="shared" si="281"/>
        <v>0</v>
      </c>
      <c r="CZ65" s="68"/>
      <c r="DA65" s="67">
        <f t="shared" si="282"/>
        <v>0</v>
      </c>
      <c r="DB65" s="68"/>
      <c r="DC65" s="73">
        <f t="shared" si="283"/>
        <v>0</v>
      </c>
      <c r="DD65" s="68"/>
      <c r="DE65" s="67">
        <f t="shared" si="284"/>
        <v>0</v>
      </c>
      <c r="DF65" s="83"/>
      <c r="DG65" s="67">
        <f t="shared" si="285"/>
        <v>0</v>
      </c>
      <c r="DH65" s="68"/>
      <c r="DI65" s="67">
        <f t="shared" si="286"/>
        <v>0</v>
      </c>
      <c r="DJ65" s="68"/>
      <c r="DK65" s="67">
        <f t="shared" si="287"/>
        <v>0</v>
      </c>
      <c r="DL65" s="68"/>
      <c r="DM65" s="67">
        <f t="shared" si="288"/>
        <v>0</v>
      </c>
      <c r="DN65" s="90">
        <f t="shared" si="289"/>
        <v>8</v>
      </c>
      <c r="DO65" s="75">
        <f t="shared" si="289"/>
        <v>1532222.2066666665</v>
      </c>
    </row>
    <row r="66" spans="1:119" ht="15.75" customHeight="1" x14ac:dyDescent="0.25">
      <c r="A66" s="78"/>
      <c r="B66" s="79">
        <v>47</v>
      </c>
      <c r="C66" s="60" t="s">
        <v>192</v>
      </c>
      <c r="D66" s="61">
        <v>22900</v>
      </c>
      <c r="E66" s="80">
        <v>0.77</v>
      </c>
      <c r="F66" s="80"/>
      <c r="G66" s="63">
        <v>1</v>
      </c>
      <c r="H66" s="64"/>
      <c r="I66" s="64"/>
      <c r="J66" s="61">
        <v>1.4</v>
      </c>
      <c r="K66" s="61">
        <v>1.68</v>
      </c>
      <c r="L66" s="61">
        <v>2.23</v>
      </c>
      <c r="M66" s="65">
        <v>2.57</v>
      </c>
      <c r="N66" s="68"/>
      <c r="O66" s="67">
        <f t="shared" si="55"/>
        <v>0</v>
      </c>
      <c r="P66" s="68"/>
      <c r="Q66" s="68">
        <f t="shared" si="238"/>
        <v>0</v>
      </c>
      <c r="R66" s="68">
        <v>245</v>
      </c>
      <c r="S66" s="67">
        <f t="shared" si="239"/>
        <v>6652930.9000000004</v>
      </c>
      <c r="T66" s="68"/>
      <c r="U66" s="67">
        <f t="shared" si="240"/>
        <v>0</v>
      </c>
      <c r="V66" s="68"/>
      <c r="W66" s="67">
        <f t="shared" si="241"/>
        <v>0</v>
      </c>
      <c r="X66" s="68"/>
      <c r="Y66" s="67">
        <f t="shared" si="242"/>
        <v>0</v>
      </c>
      <c r="Z66" s="68"/>
      <c r="AA66" s="67">
        <f t="shared" si="243"/>
        <v>0</v>
      </c>
      <c r="AB66" s="68"/>
      <c r="AC66" s="67">
        <f t="shared" si="244"/>
        <v>0</v>
      </c>
      <c r="AD66" s="68"/>
      <c r="AE66" s="67">
        <f t="shared" si="245"/>
        <v>0</v>
      </c>
      <c r="AF66" s="68"/>
      <c r="AG66" s="67">
        <f t="shared" si="246"/>
        <v>0</v>
      </c>
      <c r="AH66" s="70"/>
      <c r="AI66" s="67">
        <f t="shared" si="247"/>
        <v>0</v>
      </c>
      <c r="AJ66" s="68"/>
      <c r="AK66" s="67">
        <f t="shared" si="248"/>
        <v>0</v>
      </c>
      <c r="AL66" s="82">
        <v>0</v>
      </c>
      <c r="AM66" s="67">
        <f t="shared" si="249"/>
        <v>0</v>
      </c>
      <c r="AN66" s="68"/>
      <c r="AO66" s="67">
        <f t="shared" si="250"/>
        <v>0</v>
      </c>
      <c r="AP66" s="88"/>
      <c r="AQ66" s="67">
        <f t="shared" si="251"/>
        <v>0</v>
      </c>
      <c r="AR66" s="68"/>
      <c r="AS66" s="68">
        <f t="shared" si="252"/>
        <v>0</v>
      </c>
      <c r="AT66" s="68"/>
      <c r="AU66" s="68">
        <f t="shared" si="253"/>
        <v>0</v>
      </c>
      <c r="AV66" s="68"/>
      <c r="AW66" s="67">
        <f t="shared" si="254"/>
        <v>0</v>
      </c>
      <c r="AX66" s="68"/>
      <c r="AY66" s="67">
        <f t="shared" si="255"/>
        <v>0</v>
      </c>
      <c r="AZ66" s="68"/>
      <c r="BA66" s="67">
        <f t="shared" si="256"/>
        <v>0</v>
      </c>
      <c r="BB66" s="68">
        <v>14</v>
      </c>
      <c r="BC66" s="67">
        <f t="shared" si="257"/>
        <v>380167.48000000004</v>
      </c>
      <c r="BD66" s="68"/>
      <c r="BE66" s="67">
        <f t="shared" si="258"/>
        <v>0</v>
      </c>
      <c r="BF66" s="68">
        <v>1</v>
      </c>
      <c r="BG66" s="67">
        <f t="shared" si="259"/>
        <v>29623.439999999999</v>
      </c>
      <c r="BH66" s="68">
        <v>160</v>
      </c>
      <c r="BI66" s="67">
        <f t="shared" si="260"/>
        <v>4739750.3999999994</v>
      </c>
      <c r="BJ66" s="68"/>
      <c r="BK66" s="67">
        <f t="shared" si="261"/>
        <v>0</v>
      </c>
      <c r="BL66" s="68"/>
      <c r="BM66" s="67">
        <f t="shared" si="262"/>
        <v>0</v>
      </c>
      <c r="BN66" s="68">
        <v>21</v>
      </c>
      <c r="BO66" s="67">
        <f t="shared" si="263"/>
        <v>684301.46400000004</v>
      </c>
      <c r="BP66" s="68">
        <v>30</v>
      </c>
      <c r="BQ66" s="67">
        <f t="shared" si="264"/>
        <v>888703.2</v>
      </c>
      <c r="BR66" s="68">
        <v>13</v>
      </c>
      <c r="BS66" s="67">
        <f t="shared" si="265"/>
        <v>481380.89999999997</v>
      </c>
      <c r="BT66" s="68"/>
      <c r="BU66" s="67">
        <f t="shared" si="266"/>
        <v>0</v>
      </c>
      <c r="BV66" s="68">
        <v>11</v>
      </c>
      <c r="BW66" s="67">
        <f t="shared" si="267"/>
        <v>407322.29999999993</v>
      </c>
      <c r="BX66" s="68">
        <v>16</v>
      </c>
      <c r="BY66" s="67">
        <f t="shared" si="268"/>
        <v>473975.03999999998</v>
      </c>
      <c r="BZ66" s="68">
        <v>11</v>
      </c>
      <c r="CA66" s="67">
        <f t="shared" si="269"/>
        <v>325857.83999999997</v>
      </c>
      <c r="CB66" s="68"/>
      <c r="CC66" s="67">
        <f t="shared" si="270"/>
        <v>0</v>
      </c>
      <c r="CD66" s="68"/>
      <c r="CE66" s="67">
        <f t="shared" si="271"/>
        <v>0</v>
      </c>
      <c r="CF66" s="68"/>
      <c r="CG66" s="67">
        <f t="shared" si="272"/>
        <v>0</v>
      </c>
      <c r="CH66" s="68"/>
      <c r="CI66" s="68">
        <f t="shared" si="273"/>
        <v>0</v>
      </c>
      <c r="CJ66" s="68"/>
      <c r="CK66" s="67">
        <f t="shared" si="274"/>
        <v>0</v>
      </c>
      <c r="CL66" s="68"/>
      <c r="CM66" s="67">
        <f t="shared" si="275"/>
        <v>0</v>
      </c>
      <c r="CN66" s="68"/>
      <c r="CO66" s="67">
        <f t="shared" si="276"/>
        <v>0</v>
      </c>
      <c r="CP66" s="68"/>
      <c r="CQ66" s="67">
        <f t="shared" si="277"/>
        <v>0</v>
      </c>
      <c r="CR66" s="68">
        <v>13</v>
      </c>
      <c r="CS66" s="67">
        <f t="shared" si="278"/>
        <v>362640.27799999993</v>
      </c>
      <c r="CT66" s="68">
        <v>9</v>
      </c>
      <c r="CU66" s="67">
        <f t="shared" si="279"/>
        <v>251058.65399999995</v>
      </c>
      <c r="CV66" s="68"/>
      <c r="CW66" s="67">
        <f t="shared" si="280"/>
        <v>0</v>
      </c>
      <c r="CX66" s="82">
        <v>0</v>
      </c>
      <c r="CY66" s="67">
        <f t="shared" si="281"/>
        <v>0</v>
      </c>
      <c r="CZ66" s="68"/>
      <c r="DA66" s="67">
        <f t="shared" si="282"/>
        <v>0</v>
      </c>
      <c r="DB66" s="68"/>
      <c r="DC66" s="73">
        <f t="shared" si="283"/>
        <v>0</v>
      </c>
      <c r="DD66" s="68"/>
      <c r="DE66" s="67">
        <f t="shared" si="284"/>
        <v>0</v>
      </c>
      <c r="DF66" s="83"/>
      <c r="DG66" s="67">
        <f t="shared" si="285"/>
        <v>0</v>
      </c>
      <c r="DH66" s="68">
        <v>8</v>
      </c>
      <c r="DI66" s="67">
        <f t="shared" si="286"/>
        <v>267795.89759999997</v>
      </c>
      <c r="DJ66" s="68"/>
      <c r="DK66" s="67">
        <f t="shared" si="287"/>
        <v>0</v>
      </c>
      <c r="DL66" s="68">
        <v>8</v>
      </c>
      <c r="DM66" s="67">
        <f t="shared" si="288"/>
        <v>435041.37599999999</v>
      </c>
      <c r="DN66" s="90">
        <f t="shared" si="289"/>
        <v>560</v>
      </c>
      <c r="DO66" s="75">
        <f t="shared" si="289"/>
        <v>16380549.169599999</v>
      </c>
    </row>
    <row r="67" spans="1:119" ht="15.75" customHeight="1" x14ac:dyDescent="0.25">
      <c r="A67" s="78"/>
      <c r="B67" s="79">
        <v>48</v>
      </c>
      <c r="C67" s="60" t="s">
        <v>193</v>
      </c>
      <c r="D67" s="61">
        <v>22900</v>
      </c>
      <c r="E67" s="80">
        <v>0.97</v>
      </c>
      <c r="F67" s="80"/>
      <c r="G67" s="63">
        <v>1</v>
      </c>
      <c r="H67" s="64"/>
      <c r="I67" s="64"/>
      <c r="J67" s="61">
        <v>1.4</v>
      </c>
      <c r="K67" s="61">
        <v>1.68</v>
      </c>
      <c r="L67" s="61">
        <v>2.23</v>
      </c>
      <c r="M67" s="65">
        <v>2.57</v>
      </c>
      <c r="N67" s="68"/>
      <c r="O67" s="67">
        <f t="shared" si="55"/>
        <v>0</v>
      </c>
      <c r="P67" s="68"/>
      <c r="Q67" s="68">
        <f t="shared" si="238"/>
        <v>0</v>
      </c>
      <c r="R67" s="68">
        <v>20</v>
      </c>
      <c r="S67" s="67">
        <f t="shared" si="239"/>
        <v>684160.4</v>
      </c>
      <c r="T67" s="68"/>
      <c r="U67" s="67">
        <f t="shared" si="240"/>
        <v>0</v>
      </c>
      <c r="V67" s="68"/>
      <c r="W67" s="67">
        <f t="shared" si="241"/>
        <v>0</v>
      </c>
      <c r="X67" s="68"/>
      <c r="Y67" s="67">
        <f t="shared" si="242"/>
        <v>0</v>
      </c>
      <c r="Z67" s="68"/>
      <c r="AA67" s="67">
        <f t="shared" si="243"/>
        <v>0</v>
      </c>
      <c r="AB67" s="68"/>
      <c r="AC67" s="67">
        <f t="shared" si="244"/>
        <v>0</v>
      </c>
      <c r="AD67" s="68"/>
      <c r="AE67" s="67">
        <f t="shared" si="245"/>
        <v>0</v>
      </c>
      <c r="AF67" s="68"/>
      <c r="AG67" s="67">
        <f t="shared" si="246"/>
        <v>0</v>
      </c>
      <c r="AH67" s="70"/>
      <c r="AI67" s="67">
        <f t="shared" si="247"/>
        <v>0</v>
      </c>
      <c r="AJ67" s="68"/>
      <c r="AK67" s="67">
        <f t="shared" si="248"/>
        <v>0</v>
      </c>
      <c r="AL67" s="82">
        <v>0</v>
      </c>
      <c r="AM67" s="67">
        <f t="shared" si="249"/>
        <v>0</v>
      </c>
      <c r="AN67" s="68"/>
      <c r="AO67" s="67">
        <f t="shared" si="250"/>
        <v>0</v>
      </c>
      <c r="AP67" s="68"/>
      <c r="AQ67" s="67">
        <f t="shared" si="251"/>
        <v>0</v>
      </c>
      <c r="AR67" s="68"/>
      <c r="AS67" s="68">
        <f t="shared" si="252"/>
        <v>0</v>
      </c>
      <c r="AT67" s="68"/>
      <c r="AU67" s="68">
        <f t="shared" si="253"/>
        <v>0</v>
      </c>
      <c r="AV67" s="68"/>
      <c r="AW67" s="67">
        <f t="shared" si="254"/>
        <v>0</v>
      </c>
      <c r="AX67" s="68"/>
      <c r="AY67" s="67">
        <f t="shared" si="255"/>
        <v>0</v>
      </c>
      <c r="AZ67" s="68"/>
      <c r="BA67" s="67">
        <f t="shared" si="256"/>
        <v>0</v>
      </c>
      <c r="BB67" s="68"/>
      <c r="BC67" s="67">
        <f t="shared" si="257"/>
        <v>0</v>
      </c>
      <c r="BD67" s="68"/>
      <c r="BE67" s="67">
        <f t="shared" si="258"/>
        <v>0</v>
      </c>
      <c r="BF67" s="68"/>
      <c r="BG67" s="67">
        <f t="shared" si="259"/>
        <v>0</v>
      </c>
      <c r="BH67" s="68"/>
      <c r="BI67" s="67">
        <f t="shared" si="260"/>
        <v>0</v>
      </c>
      <c r="BJ67" s="68"/>
      <c r="BK67" s="67">
        <f t="shared" si="261"/>
        <v>0</v>
      </c>
      <c r="BL67" s="68"/>
      <c r="BM67" s="67">
        <f t="shared" si="262"/>
        <v>0</v>
      </c>
      <c r="BN67" s="68"/>
      <c r="BO67" s="67">
        <f t="shared" si="263"/>
        <v>0</v>
      </c>
      <c r="BP67" s="68"/>
      <c r="BQ67" s="67">
        <f t="shared" si="264"/>
        <v>0</v>
      </c>
      <c r="BR67" s="68"/>
      <c r="BS67" s="67">
        <f t="shared" si="265"/>
        <v>0</v>
      </c>
      <c r="BT67" s="68"/>
      <c r="BU67" s="67">
        <f t="shared" si="266"/>
        <v>0</v>
      </c>
      <c r="BV67" s="68"/>
      <c r="BW67" s="67">
        <f t="shared" si="267"/>
        <v>0</v>
      </c>
      <c r="BX67" s="68"/>
      <c r="BY67" s="67">
        <f t="shared" si="268"/>
        <v>0</v>
      </c>
      <c r="BZ67" s="68"/>
      <c r="CA67" s="67">
        <f t="shared" si="269"/>
        <v>0</v>
      </c>
      <c r="CB67" s="68"/>
      <c r="CC67" s="67">
        <f t="shared" si="270"/>
        <v>0</v>
      </c>
      <c r="CD67" s="68"/>
      <c r="CE67" s="67">
        <f t="shared" si="271"/>
        <v>0</v>
      </c>
      <c r="CF67" s="68"/>
      <c r="CG67" s="67">
        <f t="shared" si="272"/>
        <v>0</v>
      </c>
      <c r="CH67" s="68"/>
      <c r="CI67" s="68">
        <f t="shared" si="273"/>
        <v>0</v>
      </c>
      <c r="CJ67" s="68"/>
      <c r="CK67" s="67">
        <f t="shared" si="274"/>
        <v>0</v>
      </c>
      <c r="CL67" s="68"/>
      <c r="CM67" s="67">
        <f t="shared" si="275"/>
        <v>0</v>
      </c>
      <c r="CN67" s="68"/>
      <c r="CO67" s="67">
        <f t="shared" si="276"/>
        <v>0</v>
      </c>
      <c r="CP67" s="68"/>
      <c r="CQ67" s="67">
        <f t="shared" si="277"/>
        <v>0</v>
      </c>
      <c r="CR67" s="68"/>
      <c r="CS67" s="67">
        <f t="shared" si="278"/>
        <v>0</v>
      </c>
      <c r="CT67" s="68"/>
      <c r="CU67" s="67">
        <f t="shared" si="279"/>
        <v>0</v>
      </c>
      <c r="CV67" s="68"/>
      <c r="CW67" s="67">
        <f t="shared" si="280"/>
        <v>0</v>
      </c>
      <c r="CX67" s="82">
        <v>0</v>
      </c>
      <c r="CY67" s="67">
        <f t="shared" si="281"/>
        <v>0</v>
      </c>
      <c r="CZ67" s="68"/>
      <c r="DA67" s="67">
        <f t="shared" si="282"/>
        <v>0</v>
      </c>
      <c r="DB67" s="68"/>
      <c r="DC67" s="73">
        <f t="shared" si="283"/>
        <v>0</v>
      </c>
      <c r="DD67" s="68"/>
      <c r="DE67" s="67">
        <f t="shared" si="284"/>
        <v>0</v>
      </c>
      <c r="DF67" s="83"/>
      <c r="DG67" s="67">
        <f t="shared" si="285"/>
        <v>0</v>
      </c>
      <c r="DH67" s="68"/>
      <c r="DI67" s="67">
        <f t="shared" si="286"/>
        <v>0</v>
      </c>
      <c r="DJ67" s="68"/>
      <c r="DK67" s="67">
        <f t="shared" si="287"/>
        <v>0</v>
      </c>
      <c r="DL67" s="68"/>
      <c r="DM67" s="67">
        <f t="shared" si="288"/>
        <v>0</v>
      </c>
      <c r="DN67" s="90">
        <f t="shared" si="289"/>
        <v>20</v>
      </c>
      <c r="DO67" s="75">
        <f t="shared" si="289"/>
        <v>684160.4</v>
      </c>
    </row>
    <row r="68" spans="1:119" ht="36" customHeight="1" x14ac:dyDescent="0.25">
      <c r="A68" s="78"/>
      <c r="B68" s="79">
        <v>49</v>
      </c>
      <c r="C68" s="60" t="s">
        <v>194</v>
      </c>
      <c r="D68" s="61">
        <v>22900</v>
      </c>
      <c r="E68" s="80">
        <v>0.88</v>
      </c>
      <c r="F68" s="80"/>
      <c r="G68" s="63">
        <v>1</v>
      </c>
      <c r="H68" s="64"/>
      <c r="I68" s="64"/>
      <c r="J68" s="61">
        <v>1.4</v>
      </c>
      <c r="K68" s="61">
        <v>1.68</v>
      </c>
      <c r="L68" s="61">
        <v>2.23</v>
      </c>
      <c r="M68" s="65">
        <v>2.57</v>
      </c>
      <c r="N68" s="68"/>
      <c r="O68" s="67">
        <f t="shared" si="55"/>
        <v>0</v>
      </c>
      <c r="P68" s="68"/>
      <c r="Q68" s="68">
        <f t="shared" si="238"/>
        <v>0</v>
      </c>
      <c r="R68" s="68">
        <v>191</v>
      </c>
      <c r="S68" s="67">
        <f t="shared" si="239"/>
        <v>5927509.2800000003</v>
      </c>
      <c r="T68" s="68"/>
      <c r="U68" s="67">
        <f t="shared" si="240"/>
        <v>0</v>
      </c>
      <c r="V68" s="68"/>
      <c r="W68" s="67">
        <f t="shared" si="241"/>
        <v>0</v>
      </c>
      <c r="X68" s="68"/>
      <c r="Y68" s="67">
        <f t="shared" si="242"/>
        <v>0</v>
      </c>
      <c r="Z68" s="68"/>
      <c r="AA68" s="67">
        <f t="shared" si="243"/>
        <v>0</v>
      </c>
      <c r="AB68" s="68"/>
      <c r="AC68" s="67">
        <f t="shared" si="244"/>
        <v>0</v>
      </c>
      <c r="AD68" s="68"/>
      <c r="AE68" s="67">
        <f t="shared" si="245"/>
        <v>0</v>
      </c>
      <c r="AF68" s="68"/>
      <c r="AG68" s="67">
        <f t="shared" si="246"/>
        <v>0</v>
      </c>
      <c r="AH68" s="70"/>
      <c r="AI68" s="67">
        <f t="shared" si="247"/>
        <v>0</v>
      </c>
      <c r="AJ68" s="68"/>
      <c r="AK68" s="67">
        <f t="shared" si="248"/>
        <v>0</v>
      </c>
      <c r="AL68" s="82">
        <v>0</v>
      </c>
      <c r="AM68" s="67">
        <f t="shared" si="249"/>
        <v>0</v>
      </c>
      <c r="AN68" s="68"/>
      <c r="AO68" s="67">
        <f t="shared" si="250"/>
        <v>0</v>
      </c>
      <c r="AP68" s="88"/>
      <c r="AQ68" s="67">
        <f t="shared" si="251"/>
        <v>0</v>
      </c>
      <c r="AR68" s="68"/>
      <c r="AS68" s="68">
        <f t="shared" si="252"/>
        <v>0</v>
      </c>
      <c r="AT68" s="68"/>
      <c r="AU68" s="68">
        <f t="shared" si="253"/>
        <v>0</v>
      </c>
      <c r="AV68" s="68"/>
      <c r="AW68" s="67">
        <f t="shared" si="254"/>
        <v>0</v>
      </c>
      <c r="AX68" s="68"/>
      <c r="AY68" s="67">
        <f t="shared" si="255"/>
        <v>0</v>
      </c>
      <c r="AZ68" s="68"/>
      <c r="BA68" s="67">
        <f t="shared" si="256"/>
        <v>0</v>
      </c>
      <c r="BB68" s="68"/>
      <c r="BC68" s="67">
        <f t="shared" si="257"/>
        <v>0</v>
      </c>
      <c r="BD68" s="68"/>
      <c r="BE68" s="67">
        <f t="shared" si="258"/>
        <v>0</v>
      </c>
      <c r="BF68" s="68"/>
      <c r="BG68" s="67">
        <f t="shared" si="259"/>
        <v>0</v>
      </c>
      <c r="BH68" s="68">
        <v>148</v>
      </c>
      <c r="BI68" s="67">
        <f t="shared" si="260"/>
        <v>5010593.28</v>
      </c>
      <c r="BJ68" s="68"/>
      <c r="BK68" s="67">
        <f t="shared" si="261"/>
        <v>0</v>
      </c>
      <c r="BL68" s="68"/>
      <c r="BM68" s="67">
        <f t="shared" si="262"/>
        <v>0</v>
      </c>
      <c r="BN68" s="68">
        <v>35</v>
      </c>
      <c r="BO68" s="67">
        <f t="shared" si="263"/>
        <v>1303431.3599999999</v>
      </c>
      <c r="BP68" s="68">
        <v>3</v>
      </c>
      <c r="BQ68" s="67">
        <f t="shared" si="264"/>
        <v>101566.08</v>
      </c>
      <c r="BR68" s="68">
        <v>1</v>
      </c>
      <c r="BS68" s="67">
        <f t="shared" si="265"/>
        <v>42319.199999999997</v>
      </c>
      <c r="BT68" s="68"/>
      <c r="BU68" s="67">
        <f t="shared" si="266"/>
        <v>0</v>
      </c>
      <c r="BV68" s="68">
        <v>9</v>
      </c>
      <c r="BW68" s="67">
        <f t="shared" si="267"/>
        <v>380872.8</v>
      </c>
      <c r="BX68" s="68">
        <v>3</v>
      </c>
      <c r="BY68" s="67">
        <f t="shared" si="268"/>
        <v>101566.08</v>
      </c>
      <c r="BZ68" s="68"/>
      <c r="CA68" s="67">
        <f t="shared" si="269"/>
        <v>0</v>
      </c>
      <c r="CB68" s="68"/>
      <c r="CC68" s="67">
        <f t="shared" si="270"/>
        <v>0</v>
      </c>
      <c r="CD68" s="68"/>
      <c r="CE68" s="67">
        <f t="shared" si="271"/>
        <v>0</v>
      </c>
      <c r="CF68" s="68"/>
      <c r="CG68" s="67">
        <f t="shared" si="272"/>
        <v>0</v>
      </c>
      <c r="CH68" s="68"/>
      <c r="CI68" s="68">
        <f t="shared" si="273"/>
        <v>0</v>
      </c>
      <c r="CJ68" s="68"/>
      <c r="CK68" s="67">
        <f t="shared" si="274"/>
        <v>0</v>
      </c>
      <c r="CL68" s="68"/>
      <c r="CM68" s="67">
        <f t="shared" si="275"/>
        <v>0</v>
      </c>
      <c r="CN68" s="68"/>
      <c r="CO68" s="67">
        <f t="shared" si="276"/>
        <v>0</v>
      </c>
      <c r="CP68" s="68"/>
      <c r="CQ68" s="67">
        <f t="shared" si="277"/>
        <v>0</v>
      </c>
      <c r="CR68" s="68"/>
      <c r="CS68" s="67">
        <f t="shared" si="278"/>
        <v>0</v>
      </c>
      <c r="CT68" s="68">
        <v>4</v>
      </c>
      <c r="CU68" s="67">
        <f t="shared" si="279"/>
        <v>127521.85599999999</v>
      </c>
      <c r="CV68" s="68"/>
      <c r="CW68" s="67">
        <f t="shared" si="280"/>
        <v>0</v>
      </c>
      <c r="CX68" s="82">
        <v>0</v>
      </c>
      <c r="CY68" s="67">
        <f t="shared" si="281"/>
        <v>0</v>
      </c>
      <c r="CZ68" s="68"/>
      <c r="DA68" s="67">
        <f t="shared" si="282"/>
        <v>0</v>
      </c>
      <c r="DB68" s="68"/>
      <c r="DC68" s="73">
        <f t="shared" si="283"/>
        <v>0</v>
      </c>
      <c r="DD68" s="68"/>
      <c r="DE68" s="67">
        <f t="shared" si="284"/>
        <v>0</v>
      </c>
      <c r="DF68" s="83"/>
      <c r="DG68" s="67">
        <f t="shared" si="285"/>
        <v>0</v>
      </c>
      <c r="DH68" s="68">
        <v>3</v>
      </c>
      <c r="DI68" s="67">
        <f t="shared" si="286"/>
        <v>114769.67039999999</v>
      </c>
      <c r="DJ68" s="68"/>
      <c r="DK68" s="67">
        <f t="shared" si="287"/>
        <v>0</v>
      </c>
      <c r="DL68" s="68"/>
      <c r="DM68" s="67">
        <f t="shared" si="288"/>
        <v>0</v>
      </c>
      <c r="DN68" s="90">
        <f t="shared" si="289"/>
        <v>397</v>
      </c>
      <c r="DO68" s="75">
        <f t="shared" si="289"/>
        <v>13110149.6064</v>
      </c>
    </row>
    <row r="69" spans="1:119" ht="36" customHeight="1" x14ac:dyDescent="0.25">
      <c r="A69" s="78"/>
      <c r="B69" s="79">
        <v>50</v>
      </c>
      <c r="C69" s="60" t="s">
        <v>195</v>
      </c>
      <c r="D69" s="61">
        <v>22900</v>
      </c>
      <c r="E69" s="80">
        <v>1.05</v>
      </c>
      <c r="F69" s="80"/>
      <c r="G69" s="63">
        <v>1</v>
      </c>
      <c r="H69" s="64"/>
      <c r="I69" s="64"/>
      <c r="J69" s="61">
        <v>1.4</v>
      </c>
      <c r="K69" s="61">
        <v>1.68</v>
      </c>
      <c r="L69" s="61">
        <v>2.23</v>
      </c>
      <c r="M69" s="65">
        <v>2.57</v>
      </c>
      <c r="N69" s="68"/>
      <c r="O69" s="67">
        <f t="shared" si="55"/>
        <v>0</v>
      </c>
      <c r="P69" s="68"/>
      <c r="Q69" s="68">
        <f t="shared" si="238"/>
        <v>0</v>
      </c>
      <c r="R69" s="68">
        <v>9</v>
      </c>
      <c r="S69" s="67">
        <f t="shared" si="239"/>
        <v>333263.7</v>
      </c>
      <c r="T69" s="68">
        <v>1</v>
      </c>
      <c r="U69" s="67">
        <f t="shared" si="240"/>
        <v>37730.612500000003</v>
      </c>
      <c r="V69" s="68"/>
      <c r="W69" s="67">
        <f t="shared" si="241"/>
        <v>0</v>
      </c>
      <c r="X69" s="68"/>
      <c r="Y69" s="67">
        <f t="shared" si="242"/>
        <v>0</v>
      </c>
      <c r="Z69" s="68"/>
      <c r="AA69" s="67">
        <f t="shared" si="243"/>
        <v>0</v>
      </c>
      <c r="AB69" s="68"/>
      <c r="AC69" s="67">
        <f t="shared" si="244"/>
        <v>0</v>
      </c>
      <c r="AD69" s="68"/>
      <c r="AE69" s="67">
        <f t="shared" si="245"/>
        <v>0</v>
      </c>
      <c r="AF69" s="68"/>
      <c r="AG69" s="67">
        <f t="shared" si="246"/>
        <v>0</v>
      </c>
      <c r="AH69" s="70"/>
      <c r="AI69" s="67">
        <f t="shared" si="247"/>
        <v>0</v>
      </c>
      <c r="AJ69" s="68"/>
      <c r="AK69" s="67">
        <f t="shared" si="248"/>
        <v>0</v>
      </c>
      <c r="AL69" s="82">
        <v>0</v>
      </c>
      <c r="AM69" s="67">
        <f t="shared" si="249"/>
        <v>0</v>
      </c>
      <c r="AN69" s="68"/>
      <c r="AO69" s="67">
        <f t="shared" si="250"/>
        <v>0</v>
      </c>
      <c r="AP69" s="68"/>
      <c r="AQ69" s="67">
        <f t="shared" si="251"/>
        <v>0</v>
      </c>
      <c r="AR69" s="68"/>
      <c r="AS69" s="68">
        <f t="shared" si="252"/>
        <v>0</v>
      </c>
      <c r="AT69" s="68"/>
      <c r="AU69" s="68">
        <f t="shared" si="253"/>
        <v>0</v>
      </c>
      <c r="AV69" s="68"/>
      <c r="AW69" s="67">
        <f t="shared" si="254"/>
        <v>0</v>
      </c>
      <c r="AX69" s="68"/>
      <c r="AY69" s="67">
        <f t="shared" si="255"/>
        <v>0</v>
      </c>
      <c r="AZ69" s="68"/>
      <c r="BA69" s="67">
        <f t="shared" si="256"/>
        <v>0</v>
      </c>
      <c r="BB69" s="68"/>
      <c r="BC69" s="67">
        <f t="shared" si="257"/>
        <v>0</v>
      </c>
      <c r="BD69" s="68"/>
      <c r="BE69" s="67">
        <f t="shared" si="258"/>
        <v>0</v>
      </c>
      <c r="BF69" s="68"/>
      <c r="BG69" s="67">
        <f t="shared" si="259"/>
        <v>0</v>
      </c>
      <c r="BH69" s="68"/>
      <c r="BI69" s="67">
        <f t="shared" si="260"/>
        <v>0</v>
      </c>
      <c r="BJ69" s="68"/>
      <c r="BK69" s="67">
        <f t="shared" si="261"/>
        <v>0</v>
      </c>
      <c r="BL69" s="68"/>
      <c r="BM69" s="67">
        <f t="shared" si="262"/>
        <v>0</v>
      </c>
      <c r="BN69" s="68"/>
      <c r="BO69" s="67">
        <f t="shared" si="263"/>
        <v>0</v>
      </c>
      <c r="BP69" s="68"/>
      <c r="BQ69" s="67">
        <f t="shared" si="264"/>
        <v>0</v>
      </c>
      <c r="BR69" s="68"/>
      <c r="BS69" s="67">
        <f t="shared" si="265"/>
        <v>0</v>
      </c>
      <c r="BT69" s="68"/>
      <c r="BU69" s="67">
        <f t="shared" si="266"/>
        <v>0</v>
      </c>
      <c r="BV69" s="68"/>
      <c r="BW69" s="67">
        <f t="shared" si="267"/>
        <v>0</v>
      </c>
      <c r="BX69" s="68"/>
      <c r="BY69" s="67">
        <f t="shared" si="268"/>
        <v>0</v>
      </c>
      <c r="BZ69" s="68"/>
      <c r="CA69" s="67">
        <f t="shared" si="269"/>
        <v>0</v>
      </c>
      <c r="CB69" s="68"/>
      <c r="CC69" s="67">
        <f t="shared" si="270"/>
        <v>0</v>
      </c>
      <c r="CD69" s="68"/>
      <c r="CE69" s="67">
        <f t="shared" si="271"/>
        <v>0</v>
      </c>
      <c r="CF69" s="68"/>
      <c r="CG69" s="67">
        <f t="shared" si="272"/>
        <v>0</v>
      </c>
      <c r="CH69" s="68"/>
      <c r="CI69" s="68">
        <f t="shared" si="273"/>
        <v>0</v>
      </c>
      <c r="CJ69" s="68"/>
      <c r="CK69" s="67">
        <f t="shared" si="274"/>
        <v>0</v>
      </c>
      <c r="CL69" s="68"/>
      <c r="CM69" s="67">
        <f t="shared" si="275"/>
        <v>0</v>
      </c>
      <c r="CN69" s="68"/>
      <c r="CO69" s="67">
        <f t="shared" si="276"/>
        <v>0</v>
      </c>
      <c r="CP69" s="68"/>
      <c r="CQ69" s="67">
        <f t="shared" si="277"/>
        <v>0</v>
      </c>
      <c r="CR69" s="68"/>
      <c r="CS69" s="67">
        <f t="shared" si="278"/>
        <v>0</v>
      </c>
      <c r="CT69" s="68"/>
      <c r="CU69" s="67">
        <f t="shared" si="279"/>
        <v>0</v>
      </c>
      <c r="CV69" s="68"/>
      <c r="CW69" s="67">
        <f t="shared" si="280"/>
        <v>0</v>
      </c>
      <c r="CX69" s="82">
        <v>0</v>
      </c>
      <c r="CY69" s="67">
        <f t="shared" si="281"/>
        <v>0</v>
      </c>
      <c r="CZ69" s="68"/>
      <c r="DA69" s="67">
        <f t="shared" si="282"/>
        <v>0</v>
      </c>
      <c r="DB69" s="68"/>
      <c r="DC69" s="73">
        <f t="shared" si="283"/>
        <v>0</v>
      </c>
      <c r="DD69" s="68"/>
      <c r="DE69" s="67">
        <f t="shared" si="284"/>
        <v>0</v>
      </c>
      <c r="DF69" s="83"/>
      <c r="DG69" s="67">
        <f t="shared" si="285"/>
        <v>0</v>
      </c>
      <c r="DH69" s="68"/>
      <c r="DI69" s="67">
        <f t="shared" si="286"/>
        <v>0</v>
      </c>
      <c r="DJ69" s="68"/>
      <c r="DK69" s="67">
        <f t="shared" si="287"/>
        <v>0</v>
      </c>
      <c r="DL69" s="68"/>
      <c r="DM69" s="67">
        <f t="shared" si="288"/>
        <v>0</v>
      </c>
      <c r="DN69" s="90">
        <f t="shared" si="289"/>
        <v>10</v>
      </c>
      <c r="DO69" s="75">
        <f t="shared" si="289"/>
        <v>370994.3125</v>
      </c>
    </row>
    <row r="70" spans="1:119" ht="22.5" customHeight="1" x14ac:dyDescent="0.25">
      <c r="A70" s="78"/>
      <c r="B70" s="79">
        <v>51</v>
      </c>
      <c r="C70" s="60" t="s">
        <v>196</v>
      </c>
      <c r="D70" s="61">
        <v>22900</v>
      </c>
      <c r="E70" s="80">
        <v>1.25</v>
      </c>
      <c r="F70" s="80"/>
      <c r="G70" s="63">
        <v>1</v>
      </c>
      <c r="H70" s="64"/>
      <c r="I70" s="64"/>
      <c r="J70" s="61">
        <v>1.4</v>
      </c>
      <c r="K70" s="61">
        <v>1.68</v>
      </c>
      <c r="L70" s="61">
        <v>2.23</v>
      </c>
      <c r="M70" s="65">
        <v>2.57</v>
      </c>
      <c r="N70" s="68"/>
      <c r="O70" s="67">
        <f t="shared" si="55"/>
        <v>0</v>
      </c>
      <c r="P70" s="68"/>
      <c r="Q70" s="68">
        <f t="shared" si="238"/>
        <v>0</v>
      </c>
      <c r="R70" s="68">
        <v>12</v>
      </c>
      <c r="S70" s="67">
        <f t="shared" si="239"/>
        <v>528990</v>
      </c>
      <c r="T70" s="68">
        <v>1</v>
      </c>
      <c r="U70" s="67">
        <f t="shared" si="240"/>
        <v>44917.395833333328</v>
      </c>
      <c r="V70" s="68"/>
      <c r="W70" s="67">
        <f t="shared" si="241"/>
        <v>0</v>
      </c>
      <c r="X70" s="68"/>
      <c r="Y70" s="67">
        <f t="shared" si="242"/>
        <v>0</v>
      </c>
      <c r="Z70" s="68"/>
      <c r="AA70" s="67">
        <f t="shared" si="243"/>
        <v>0</v>
      </c>
      <c r="AB70" s="68"/>
      <c r="AC70" s="67">
        <f t="shared" si="244"/>
        <v>0</v>
      </c>
      <c r="AD70" s="68"/>
      <c r="AE70" s="67">
        <f t="shared" si="245"/>
        <v>0</v>
      </c>
      <c r="AF70" s="68"/>
      <c r="AG70" s="67">
        <f t="shared" si="246"/>
        <v>0</v>
      </c>
      <c r="AH70" s="70"/>
      <c r="AI70" s="67">
        <f t="shared" si="247"/>
        <v>0</v>
      </c>
      <c r="AJ70" s="68"/>
      <c r="AK70" s="67">
        <f t="shared" si="248"/>
        <v>0</v>
      </c>
      <c r="AL70" s="82">
        <v>0</v>
      </c>
      <c r="AM70" s="67">
        <f t="shared" si="249"/>
        <v>0</v>
      </c>
      <c r="AN70" s="68"/>
      <c r="AO70" s="67">
        <f t="shared" si="250"/>
        <v>0</v>
      </c>
      <c r="AP70" s="68"/>
      <c r="AQ70" s="67">
        <f t="shared" si="251"/>
        <v>0</v>
      </c>
      <c r="AR70" s="68"/>
      <c r="AS70" s="68">
        <f t="shared" si="252"/>
        <v>0</v>
      </c>
      <c r="AT70" s="68"/>
      <c r="AU70" s="68">
        <f t="shared" si="253"/>
        <v>0</v>
      </c>
      <c r="AV70" s="68"/>
      <c r="AW70" s="67">
        <f t="shared" si="254"/>
        <v>0</v>
      </c>
      <c r="AX70" s="68"/>
      <c r="AY70" s="67">
        <f t="shared" si="255"/>
        <v>0</v>
      </c>
      <c r="AZ70" s="68"/>
      <c r="BA70" s="67">
        <f t="shared" si="256"/>
        <v>0</v>
      </c>
      <c r="BB70" s="68"/>
      <c r="BC70" s="67">
        <f t="shared" si="257"/>
        <v>0</v>
      </c>
      <c r="BD70" s="68"/>
      <c r="BE70" s="67">
        <f t="shared" si="258"/>
        <v>0</v>
      </c>
      <c r="BF70" s="68"/>
      <c r="BG70" s="67">
        <f t="shared" si="259"/>
        <v>0</v>
      </c>
      <c r="BH70" s="68"/>
      <c r="BI70" s="67">
        <f t="shared" si="260"/>
        <v>0</v>
      </c>
      <c r="BJ70" s="68"/>
      <c r="BK70" s="67">
        <f t="shared" si="261"/>
        <v>0</v>
      </c>
      <c r="BL70" s="68"/>
      <c r="BM70" s="67">
        <f t="shared" si="262"/>
        <v>0</v>
      </c>
      <c r="BN70" s="68"/>
      <c r="BO70" s="67">
        <f t="shared" si="263"/>
        <v>0</v>
      </c>
      <c r="BP70" s="68"/>
      <c r="BQ70" s="67">
        <f t="shared" si="264"/>
        <v>0</v>
      </c>
      <c r="BR70" s="68"/>
      <c r="BS70" s="67">
        <f t="shared" si="265"/>
        <v>0</v>
      </c>
      <c r="BT70" s="68"/>
      <c r="BU70" s="67">
        <f t="shared" si="266"/>
        <v>0</v>
      </c>
      <c r="BV70" s="68"/>
      <c r="BW70" s="67">
        <f t="shared" si="267"/>
        <v>0</v>
      </c>
      <c r="BX70" s="68"/>
      <c r="BY70" s="67">
        <f t="shared" si="268"/>
        <v>0</v>
      </c>
      <c r="BZ70" s="68"/>
      <c r="CA70" s="67">
        <f t="shared" si="269"/>
        <v>0</v>
      </c>
      <c r="CB70" s="68"/>
      <c r="CC70" s="67">
        <f t="shared" si="270"/>
        <v>0</v>
      </c>
      <c r="CD70" s="68"/>
      <c r="CE70" s="67">
        <f t="shared" si="271"/>
        <v>0</v>
      </c>
      <c r="CF70" s="68"/>
      <c r="CG70" s="67">
        <f t="shared" si="272"/>
        <v>0</v>
      </c>
      <c r="CH70" s="68"/>
      <c r="CI70" s="68">
        <f t="shared" si="273"/>
        <v>0</v>
      </c>
      <c r="CJ70" s="68"/>
      <c r="CK70" s="67">
        <f t="shared" si="274"/>
        <v>0</v>
      </c>
      <c r="CL70" s="68"/>
      <c r="CM70" s="67">
        <f t="shared" si="275"/>
        <v>0</v>
      </c>
      <c r="CN70" s="68"/>
      <c r="CO70" s="67">
        <f t="shared" si="276"/>
        <v>0</v>
      </c>
      <c r="CP70" s="68"/>
      <c r="CQ70" s="67">
        <f t="shared" si="277"/>
        <v>0</v>
      </c>
      <c r="CR70" s="68"/>
      <c r="CS70" s="67">
        <f t="shared" si="278"/>
        <v>0</v>
      </c>
      <c r="CT70" s="68"/>
      <c r="CU70" s="67">
        <f t="shared" si="279"/>
        <v>0</v>
      </c>
      <c r="CV70" s="68"/>
      <c r="CW70" s="67">
        <f t="shared" si="280"/>
        <v>0</v>
      </c>
      <c r="CX70" s="82">
        <v>0</v>
      </c>
      <c r="CY70" s="67">
        <f t="shared" si="281"/>
        <v>0</v>
      </c>
      <c r="CZ70" s="68"/>
      <c r="DA70" s="67">
        <f t="shared" si="282"/>
        <v>0</v>
      </c>
      <c r="DB70" s="68"/>
      <c r="DC70" s="73">
        <f t="shared" si="283"/>
        <v>0</v>
      </c>
      <c r="DD70" s="68"/>
      <c r="DE70" s="67">
        <f t="shared" si="284"/>
        <v>0</v>
      </c>
      <c r="DF70" s="83"/>
      <c r="DG70" s="67">
        <f t="shared" si="285"/>
        <v>0</v>
      </c>
      <c r="DH70" s="68"/>
      <c r="DI70" s="67">
        <f t="shared" si="286"/>
        <v>0</v>
      </c>
      <c r="DJ70" s="68"/>
      <c r="DK70" s="67">
        <f t="shared" si="287"/>
        <v>0</v>
      </c>
      <c r="DL70" s="68"/>
      <c r="DM70" s="67">
        <f t="shared" si="288"/>
        <v>0</v>
      </c>
      <c r="DN70" s="90">
        <f t="shared" si="289"/>
        <v>13</v>
      </c>
      <c r="DO70" s="75">
        <f t="shared" si="289"/>
        <v>573907.39583333337</v>
      </c>
    </row>
    <row r="71" spans="1:119" ht="15.75" customHeight="1" x14ac:dyDescent="0.25">
      <c r="A71" s="78">
        <v>11</v>
      </c>
      <c r="B71" s="154"/>
      <c r="C71" s="153" t="s">
        <v>197</v>
      </c>
      <c r="D71" s="61">
        <v>22900</v>
      </c>
      <c r="E71" s="155">
        <v>1.48</v>
      </c>
      <c r="F71" s="155"/>
      <c r="G71" s="63">
        <v>1</v>
      </c>
      <c r="H71" s="64"/>
      <c r="I71" s="64"/>
      <c r="J71" s="61">
        <v>1.4</v>
      </c>
      <c r="K71" s="61">
        <v>1.68</v>
      </c>
      <c r="L71" s="61">
        <v>2.23</v>
      </c>
      <c r="M71" s="65">
        <v>2.57</v>
      </c>
      <c r="N71" s="88">
        <f>SUM(N72:N75)</f>
        <v>0</v>
      </c>
      <c r="O71" s="88">
        <f t="shared" ref="O71:BZ71" si="290">SUM(O72:O75)</f>
        <v>0</v>
      </c>
      <c r="P71" s="88">
        <f t="shared" si="290"/>
        <v>0</v>
      </c>
      <c r="Q71" s="88">
        <f t="shared" si="290"/>
        <v>0</v>
      </c>
      <c r="R71" s="88">
        <f t="shared" si="290"/>
        <v>428</v>
      </c>
      <c r="S71" s="88">
        <f t="shared" si="290"/>
        <v>24304974.539999999</v>
      </c>
      <c r="T71" s="88">
        <f t="shared" si="290"/>
        <v>1</v>
      </c>
      <c r="U71" s="88">
        <f t="shared" si="290"/>
        <v>49588.804999999993</v>
      </c>
      <c r="V71" s="88">
        <f t="shared" si="290"/>
        <v>0</v>
      </c>
      <c r="W71" s="88">
        <f t="shared" si="290"/>
        <v>0</v>
      </c>
      <c r="X71" s="88">
        <f t="shared" si="290"/>
        <v>0</v>
      </c>
      <c r="Y71" s="88">
        <f t="shared" si="290"/>
        <v>0</v>
      </c>
      <c r="Z71" s="88">
        <f t="shared" si="290"/>
        <v>0</v>
      </c>
      <c r="AA71" s="88">
        <f t="shared" si="290"/>
        <v>0</v>
      </c>
      <c r="AB71" s="88">
        <f t="shared" si="290"/>
        <v>0</v>
      </c>
      <c r="AC71" s="88">
        <f t="shared" si="290"/>
        <v>0</v>
      </c>
      <c r="AD71" s="88">
        <f t="shared" si="290"/>
        <v>0</v>
      </c>
      <c r="AE71" s="88">
        <f t="shared" si="290"/>
        <v>0</v>
      </c>
      <c r="AF71" s="88">
        <f t="shared" si="290"/>
        <v>0</v>
      </c>
      <c r="AG71" s="88">
        <f t="shared" si="290"/>
        <v>0</v>
      </c>
      <c r="AH71" s="88">
        <f t="shared" si="290"/>
        <v>0</v>
      </c>
      <c r="AI71" s="88">
        <f t="shared" si="290"/>
        <v>0</v>
      </c>
      <c r="AJ71" s="88">
        <f t="shared" si="290"/>
        <v>0</v>
      </c>
      <c r="AK71" s="88">
        <f t="shared" si="290"/>
        <v>0</v>
      </c>
      <c r="AL71" s="88">
        <f t="shared" si="290"/>
        <v>0</v>
      </c>
      <c r="AM71" s="88">
        <f t="shared" si="290"/>
        <v>0</v>
      </c>
      <c r="AN71" s="88">
        <f t="shared" si="290"/>
        <v>0</v>
      </c>
      <c r="AO71" s="88">
        <f t="shared" si="290"/>
        <v>0</v>
      </c>
      <c r="AP71" s="88">
        <v>5</v>
      </c>
      <c r="AQ71" s="88">
        <f t="shared" si="290"/>
        <v>221214</v>
      </c>
      <c r="AR71" s="88">
        <f t="shared" si="290"/>
        <v>0</v>
      </c>
      <c r="AS71" s="88">
        <f t="shared" si="290"/>
        <v>0</v>
      </c>
      <c r="AT71" s="88">
        <f t="shared" si="290"/>
        <v>0</v>
      </c>
      <c r="AU71" s="88">
        <f t="shared" si="290"/>
        <v>0</v>
      </c>
      <c r="AV71" s="88">
        <f t="shared" si="290"/>
        <v>0</v>
      </c>
      <c r="AW71" s="88">
        <f t="shared" si="290"/>
        <v>0</v>
      </c>
      <c r="AX71" s="88">
        <f t="shared" si="290"/>
        <v>0</v>
      </c>
      <c r="AY71" s="88">
        <f t="shared" si="290"/>
        <v>0</v>
      </c>
      <c r="AZ71" s="88">
        <f t="shared" si="290"/>
        <v>0</v>
      </c>
      <c r="BA71" s="88">
        <f t="shared" si="290"/>
        <v>0</v>
      </c>
      <c r="BB71" s="88">
        <f t="shared" si="290"/>
        <v>0</v>
      </c>
      <c r="BC71" s="88">
        <f t="shared" si="290"/>
        <v>0</v>
      </c>
      <c r="BD71" s="88">
        <f t="shared" si="290"/>
        <v>0</v>
      </c>
      <c r="BE71" s="88">
        <f t="shared" si="290"/>
        <v>0</v>
      </c>
      <c r="BF71" s="88">
        <f t="shared" si="290"/>
        <v>9</v>
      </c>
      <c r="BG71" s="88">
        <f t="shared" si="290"/>
        <v>517833.12</v>
      </c>
      <c r="BH71" s="88">
        <f t="shared" si="290"/>
        <v>1</v>
      </c>
      <c r="BI71" s="88">
        <f t="shared" si="290"/>
        <v>58092.72</v>
      </c>
      <c r="BJ71" s="88">
        <f t="shared" si="290"/>
        <v>35</v>
      </c>
      <c r="BK71" s="88">
        <f t="shared" si="290"/>
        <v>2338231.98</v>
      </c>
      <c r="BL71" s="88">
        <f t="shared" si="290"/>
        <v>0</v>
      </c>
      <c r="BM71" s="88">
        <f t="shared" si="290"/>
        <v>0</v>
      </c>
      <c r="BN71" s="88">
        <f t="shared" si="290"/>
        <v>1</v>
      </c>
      <c r="BO71" s="88">
        <f t="shared" si="290"/>
        <v>63901.992000000006</v>
      </c>
      <c r="BP71" s="88">
        <f t="shared" si="290"/>
        <v>13</v>
      </c>
      <c r="BQ71" s="88">
        <f t="shared" si="290"/>
        <v>755205.36</v>
      </c>
      <c r="BR71" s="88">
        <f t="shared" si="290"/>
        <v>0</v>
      </c>
      <c r="BS71" s="88">
        <f t="shared" si="290"/>
        <v>0</v>
      </c>
      <c r="BT71" s="88">
        <f t="shared" si="290"/>
        <v>0</v>
      </c>
      <c r="BU71" s="88">
        <f t="shared" si="290"/>
        <v>0</v>
      </c>
      <c r="BV71" s="88">
        <f t="shared" si="290"/>
        <v>1</v>
      </c>
      <c r="BW71" s="88">
        <f t="shared" si="290"/>
        <v>72615.899999999994</v>
      </c>
      <c r="BX71" s="88">
        <f t="shared" si="290"/>
        <v>12</v>
      </c>
      <c r="BY71" s="88">
        <f t="shared" si="290"/>
        <v>697112.64</v>
      </c>
      <c r="BZ71" s="88">
        <f t="shared" si="290"/>
        <v>0</v>
      </c>
      <c r="CA71" s="88">
        <f t="shared" ref="CA71:DO71" si="291">SUM(CA72:CA75)</f>
        <v>0</v>
      </c>
      <c r="CB71" s="88">
        <f t="shared" si="291"/>
        <v>0</v>
      </c>
      <c r="CC71" s="88">
        <f t="shared" si="291"/>
        <v>0</v>
      </c>
      <c r="CD71" s="88">
        <f t="shared" si="291"/>
        <v>0</v>
      </c>
      <c r="CE71" s="88">
        <f t="shared" si="291"/>
        <v>0</v>
      </c>
      <c r="CF71" s="88">
        <f t="shared" si="291"/>
        <v>0</v>
      </c>
      <c r="CG71" s="88">
        <f t="shared" si="291"/>
        <v>0</v>
      </c>
      <c r="CH71" s="88">
        <f t="shared" si="291"/>
        <v>0</v>
      </c>
      <c r="CI71" s="88">
        <f t="shared" si="291"/>
        <v>0</v>
      </c>
      <c r="CJ71" s="88">
        <f t="shared" si="291"/>
        <v>0</v>
      </c>
      <c r="CK71" s="88">
        <f t="shared" si="291"/>
        <v>0</v>
      </c>
      <c r="CL71" s="88">
        <f t="shared" si="291"/>
        <v>0</v>
      </c>
      <c r="CM71" s="88">
        <f t="shared" si="291"/>
        <v>0</v>
      </c>
      <c r="CN71" s="88">
        <f t="shared" si="291"/>
        <v>0</v>
      </c>
      <c r="CO71" s="88">
        <f t="shared" si="291"/>
        <v>0</v>
      </c>
      <c r="CP71" s="88">
        <f t="shared" si="291"/>
        <v>0</v>
      </c>
      <c r="CQ71" s="88">
        <f t="shared" si="291"/>
        <v>0</v>
      </c>
      <c r="CR71" s="88">
        <f t="shared" si="291"/>
        <v>3</v>
      </c>
      <c r="CS71" s="88">
        <f t="shared" si="291"/>
        <v>164111.93399999998</v>
      </c>
      <c r="CT71" s="88">
        <f t="shared" si="291"/>
        <v>0</v>
      </c>
      <c r="CU71" s="88">
        <f t="shared" si="291"/>
        <v>0</v>
      </c>
      <c r="CV71" s="88">
        <f t="shared" si="291"/>
        <v>0</v>
      </c>
      <c r="CW71" s="88">
        <f t="shared" si="291"/>
        <v>0</v>
      </c>
      <c r="CX71" s="88">
        <f t="shared" si="291"/>
        <v>0</v>
      </c>
      <c r="CY71" s="88">
        <f t="shared" si="291"/>
        <v>0</v>
      </c>
      <c r="CZ71" s="88">
        <f t="shared" si="291"/>
        <v>0</v>
      </c>
      <c r="DA71" s="88">
        <f t="shared" si="291"/>
        <v>0</v>
      </c>
      <c r="DB71" s="88">
        <f t="shared" si="291"/>
        <v>0</v>
      </c>
      <c r="DC71" s="91">
        <f t="shared" si="291"/>
        <v>0</v>
      </c>
      <c r="DD71" s="88">
        <f t="shared" si="291"/>
        <v>0</v>
      </c>
      <c r="DE71" s="88">
        <f t="shared" si="291"/>
        <v>0</v>
      </c>
      <c r="DF71" s="92">
        <f t="shared" si="291"/>
        <v>0</v>
      </c>
      <c r="DG71" s="88">
        <f t="shared" si="291"/>
        <v>0</v>
      </c>
      <c r="DH71" s="88">
        <f t="shared" si="291"/>
        <v>5</v>
      </c>
      <c r="DI71" s="88">
        <f t="shared" si="291"/>
        <v>322572.33120000002</v>
      </c>
      <c r="DJ71" s="88">
        <v>0</v>
      </c>
      <c r="DK71" s="88">
        <f t="shared" si="291"/>
        <v>0</v>
      </c>
      <c r="DL71" s="88">
        <f t="shared" si="291"/>
        <v>0</v>
      </c>
      <c r="DM71" s="88">
        <f t="shared" si="291"/>
        <v>0</v>
      </c>
      <c r="DN71" s="88">
        <f t="shared" si="291"/>
        <v>514</v>
      </c>
      <c r="DO71" s="88">
        <f t="shared" si="291"/>
        <v>29565455.322199997</v>
      </c>
    </row>
    <row r="72" spans="1:119" ht="15.75" customHeight="1" x14ac:dyDescent="0.25">
      <c r="A72" s="78"/>
      <c r="B72" s="79">
        <v>52</v>
      </c>
      <c r="C72" s="60" t="s">
        <v>198</v>
      </c>
      <c r="D72" s="61">
        <v>22900</v>
      </c>
      <c r="E72" s="80">
        <v>1.51</v>
      </c>
      <c r="F72" s="80"/>
      <c r="G72" s="63">
        <v>1</v>
      </c>
      <c r="H72" s="64"/>
      <c r="I72" s="64"/>
      <c r="J72" s="61">
        <v>1.4</v>
      </c>
      <c r="K72" s="61">
        <v>1.68</v>
      </c>
      <c r="L72" s="61">
        <v>2.23</v>
      </c>
      <c r="M72" s="65">
        <v>2.57</v>
      </c>
      <c r="N72" s="68"/>
      <c r="O72" s="67">
        <f t="shared" si="55"/>
        <v>0</v>
      </c>
      <c r="P72" s="68"/>
      <c r="Q72" s="68">
        <f>(P72*$D72*$E72*$G72*$J72*$Q$8)</f>
        <v>0</v>
      </c>
      <c r="R72" s="68">
        <v>275</v>
      </c>
      <c r="S72" s="67">
        <f>(R72*$D72*$E72*$G72*$J72*$S$8)</f>
        <v>14644206.500000002</v>
      </c>
      <c r="T72" s="68"/>
      <c r="U72" s="67">
        <f t="shared" ref="U72:U75" si="292">(T72/12*7*$D72*$E72*$G72*$J72*$U$8)+(T72/12*5*$D72*$E72*$G72*$J72*$U$9)</f>
        <v>0</v>
      </c>
      <c r="V72" s="68">
        <v>0</v>
      </c>
      <c r="W72" s="67">
        <f>(V72*$D72*$E72*$G72*$J72*$W$8)</f>
        <v>0</v>
      </c>
      <c r="X72" s="68">
        <v>0</v>
      </c>
      <c r="Y72" s="67">
        <f>(X72*$D72*$E72*$G72*$J72*$Y$8)</f>
        <v>0</v>
      </c>
      <c r="Z72" s="68"/>
      <c r="AA72" s="67">
        <f>(Z72*$D72*$E72*$G72*$J72*$AA$8)</f>
        <v>0</v>
      </c>
      <c r="AB72" s="68">
        <v>0</v>
      </c>
      <c r="AC72" s="67">
        <f>(AB72*$D72*$E72*$G72*$J72*$AC$8)</f>
        <v>0</v>
      </c>
      <c r="AD72" s="68"/>
      <c r="AE72" s="67">
        <f>(AD72*$D72*$E72*$G72*$J72*$AE$8)</f>
        <v>0</v>
      </c>
      <c r="AF72" s="68">
        <v>0</v>
      </c>
      <c r="AG72" s="67">
        <f>(AF72*$D72*$E72*$G72*$J72*$AG$8)</f>
        <v>0</v>
      </c>
      <c r="AH72" s="70"/>
      <c r="AI72" s="67">
        <f>(AH72*$D72*$E72*$G72*$J72*$AI$8)</f>
        <v>0</v>
      </c>
      <c r="AJ72" s="68"/>
      <c r="AK72" s="67">
        <f>(AJ72*$D72*$E72*$G72*$J72*$AK$8)</f>
        <v>0</v>
      </c>
      <c r="AL72" s="82">
        <v>0</v>
      </c>
      <c r="AM72" s="67">
        <f>(AL72*$D72*$E72*$G72*$K72*$AM$8)</f>
        <v>0</v>
      </c>
      <c r="AN72" s="68">
        <v>0</v>
      </c>
      <c r="AO72" s="67">
        <f>(AN72*$D72*$E72*$G72*$K72*$AO$8)</f>
        <v>0</v>
      </c>
      <c r="AP72" s="68"/>
      <c r="AQ72" s="67">
        <f>(AP72*$D72*$E72*$G72*$J72*$AQ$8)</f>
        <v>0</v>
      </c>
      <c r="AR72" s="68"/>
      <c r="AS72" s="68">
        <f>(AR72*$D72*$E72*$G72*$J72*$AS$8)</f>
        <v>0</v>
      </c>
      <c r="AT72" s="68">
        <v>0</v>
      </c>
      <c r="AU72" s="68">
        <f>(AT72*$D72*$E72*$G72*$J72*$AU$8)</f>
        <v>0</v>
      </c>
      <c r="AV72" s="68">
        <v>0</v>
      </c>
      <c r="AW72" s="67">
        <f>(AV72*$D72*$E72*$G72*$J72*$AW$8)</f>
        <v>0</v>
      </c>
      <c r="AX72" s="68">
        <v>0</v>
      </c>
      <c r="AY72" s="67">
        <f>(AX72*$D72*$E72*$G72*$J72*$AY$8)</f>
        <v>0</v>
      </c>
      <c r="AZ72" s="68">
        <v>0</v>
      </c>
      <c r="BA72" s="67">
        <f>(AZ72*$D72*$E72*$G72*$J72*$BA$8)</f>
        <v>0</v>
      </c>
      <c r="BB72" s="68"/>
      <c r="BC72" s="67">
        <f>(BB72*$D72*$E72*$G72*$J72*$BC$8)</f>
        <v>0</v>
      </c>
      <c r="BD72" s="68"/>
      <c r="BE72" s="67">
        <f>(BD72*$D72*$E72*$G72*$J72*$BE$8)</f>
        <v>0</v>
      </c>
      <c r="BF72" s="68">
        <v>8</v>
      </c>
      <c r="BG72" s="67">
        <f>(BF72*$D72*$E72*$G72*$K72*$BG$8)</f>
        <v>464741.76</v>
      </c>
      <c r="BH72" s="68">
        <v>1</v>
      </c>
      <c r="BI72" s="67">
        <f>(BH72*$D72*$E72*$G72*$K72*$BI$8)</f>
        <v>58092.72</v>
      </c>
      <c r="BJ72" s="68">
        <v>35</v>
      </c>
      <c r="BK72" s="67">
        <f>(BJ72*$D72*$E72*$G72*$K72*$BK$8)</f>
        <v>2338231.98</v>
      </c>
      <c r="BL72" s="68">
        <v>0</v>
      </c>
      <c r="BM72" s="67">
        <f>(BL72*$D72*$E72*$G72*$K72*$BM$8)</f>
        <v>0</v>
      </c>
      <c r="BN72" s="68">
        <v>1</v>
      </c>
      <c r="BO72" s="67">
        <f>(BN72*$D72*$E72*$G72*$K72*$BO$8)</f>
        <v>63901.992000000006</v>
      </c>
      <c r="BP72" s="68">
        <v>13</v>
      </c>
      <c r="BQ72" s="67">
        <f>(BP72*$D72*$E72*$G72*$K72*$BQ$8)</f>
        <v>755205.36</v>
      </c>
      <c r="BR72" s="68"/>
      <c r="BS72" s="67">
        <f>(BR72*$D72*$E72*$G72*$K72*$BS$8)</f>
        <v>0</v>
      </c>
      <c r="BT72" s="68"/>
      <c r="BU72" s="67">
        <f>(BT72*$D72*$E72*$G72*$K72*$BU$8)</f>
        <v>0</v>
      </c>
      <c r="BV72" s="68">
        <v>1</v>
      </c>
      <c r="BW72" s="67">
        <f>(BV72*$D72*$E72*$G72*$K72*$BW$8)</f>
        <v>72615.899999999994</v>
      </c>
      <c r="BX72" s="68">
        <v>12</v>
      </c>
      <c r="BY72" s="67">
        <f>(BX72*$D72*$E72*$G72*$K72*$BY$8)</f>
        <v>697112.64</v>
      </c>
      <c r="BZ72" s="68"/>
      <c r="CA72" s="67">
        <f>(BZ72*$D72*$E72*$G72*$K72*$CA$8)</f>
        <v>0</v>
      </c>
      <c r="CB72" s="68">
        <v>0</v>
      </c>
      <c r="CC72" s="67">
        <f>(CB72*$D72*$E72*$G72*$J72*$CC$8)</f>
        <v>0</v>
      </c>
      <c r="CD72" s="68">
        <v>0</v>
      </c>
      <c r="CE72" s="67">
        <f>(CD72*$D72*$E72*$G72*$J72*$CE$8)</f>
        <v>0</v>
      </c>
      <c r="CF72" s="68">
        <v>0</v>
      </c>
      <c r="CG72" s="67">
        <f>(CF72*$D72*$E72*$G72*$J72*$CG$8)</f>
        <v>0</v>
      </c>
      <c r="CH72" s="68"/>
      <c r="CI72" s="68">
        <f>(CH72*$D72*$E72*$G72*$J72*$CI$8)</f>
        <v>0</v>
      </c>
      <c r="CJ72" s="68"/>
      <c r="CK72" s="67">
        <f>(CJ72*$D72*$E72*$G72*$K72*$CK$8)</f>
        <v>0</v>
      </c>
      <c r="CL72" s="68">
        <v>0</v>
      </c>
      <c r="CM72" s="67">
        <f>(CL72*$D72*$E72*$G72*$J72*$CM$8)</f>
        <v>0</v>
      </c>
      <c r="CN72" s="68"/>
      <c r="CO72" s="67">
        <f>(CN72*$D72*$E72*$G72*$J72*$CO$8)</f>
        <v>0</v>
      </c>
      <c r="CP72" s="68"/>
      <c r="CQ72" s="67">
        <f>(CP72*$D72*$E72*$G72*$J72*$CQ$8)</f>
        <v>0</v>
      </c>
      <c r="CR72" s="68">
        <v>3</v>
      </c>
      <c r="CS72" s="67">
        <f>(CR72*$D72*$E72*$G72*$J72*$CS$8)</f>
        <v>164111.93399999998</v>
      </c>
      <c r="CT72" s="68"/>
      <c r="CU72" s="67">
        <f>(CT72*$D72*$E72*$G72*$J72*$CU$8)</f>
        <v>0</v>
      </c>
      <c r="CV72" s="68">
        <v>0</v>
      </c>
      <c r="CW72" s="67">
        <f>(CV72*$D72*$E72*$G72*$K72*$CW$8)</f>
        <v>0</v>
      </c>
      <c r="CX72" s="82">
        <v>0</v>
      </c>
      <c r="CY72" s="67">
        <f>(CX72*$D72*$E72*$G72*$K72*$CY$8)</f>
        <v>0</v>
      </c>
      <c r="CZ72" s="68"/>
      <c r="DA72" s="67">
        <f>(CZ72*$D72*$E72*$G72*$J72*$DA$8)</f>
        <v>0</v>
      </c>
      <c r="DB72" s="68">
        <v>0</v>
      </c>
      <c r="DC72" s="73">
        <f>(DB72*$D72*$E72*$G72*$K72*$DC$8)</f>
        <v>0</v>
      </c>
      <c r="DD72" s="68">
        <v>0</v>
      </c>
      <c r="DE72" s="67">
        <f>(DD72*$D72*$E72*$G72*$K72*$DE$8)</f>
        <v>0</v>
      </c>
      <c r="DF72" s="83"/>
      <c r="DG72" s="67">
        <f>(DF72*$D72*$E72*$G72*$K72*$DG$8)</f>
        <v>0</v>
      </c>
      <c r="DH72" s="68">
        <v>4</v>
      </c>
      <c r="DI72" s="67">
        <f>(DH72*$D72*$E72*$G72*$K72*$DI$8)</f>
        <v>262579.0944</v>
      </c>
      <c r="DJ72" s="68"/>
      <c r="DK72" s="67">
        <f>(DJ72*$D72*$E72*$G72*$L72*$DK$8)</f>
        <v>0</v>
      </c>
      <c r="DL72" s="68"/>
      <c r="DM72" s="67">
        <f>(DL72*$D72*$E72*$G72*$M72*$DM$8)</f>
        <v>0</v>
      </c>
      <c r="DN72" s="90">
        <f t="shared" ref="DN72:DO75" si="293">SUM(N72,P72,R72,T72,V72,X72,Z72,AB72,AD72,AF72,AH72,AJ72,AL72,AP72,AR72,CF72,AT72,AV72,AX72,AZ72,BB72,CJ72,BD72,BF72,BH72,BL72,AN72,BN72,BP72,BR72,BT72,BV72,BX72,BZ72,CB72,CD72,CH72,CL72,CN72,CP72,CR72,CT72,CV72,CX72,BJ72,CZ72,DB72,DD72,DF72,DH72,DJ72,DL72)</f>
        <v>353</v>
      </c>
      <c r="DO72" s="75">
        <f t="shared" si="293"/>
        <v>19520799.880400002</v>
      </c>
    </row>
    <row r="73" spans="1:119" ht="22.5" customHeight="1" x14ac:dyDescent="0.25">
      <c r="A73" s="78"/>
      <c r="B73" s="79">
        <v>53</v>
      </c>
      <c r="C73" s="60" t="s">
        <v>199</v>
      </c>
      <c r="D73" s="61">
        <v>22900</v>
      </c>
      <c r="E73" s="80">
        <v>2.2599999999999998</v>
      </c>
      <c r="F73" s="80"/>
      <c r="G73" s="63">
        <v>1</v>
      </c>
      <c r="H73" s="64"/>
      <c r="I73" s="64"/>
      <c r="J73" s="61">
        <v>1.4</v>
      </c>
      <c r="K73" s="61">
        <v>1.68</v>
      </c>
      <c r="L73" s="61">
        <v>2.23</v>
      </c>
      <c r="M73" s="65">
        <v>2.57</v>
      </c>
      <c r="N73" s="68"/>
      <c r="O73" s="67">
        <f t="shared" si="55"/>
        <v>0</v>
      </c>
      <c r="P73" s="68"/>
      <c r="Q73" s="68">
        <f>(P73*$D73*$E73*$G73*$J73*$Q$8)</f>
        <v>0</v>
      </c>
      <c r="R73" s="68">
        <v>55</v>
      </c>
      <c r="S73" s="67">
        <f>(R73*$D73*$E73*$G73*$J73*$S$8)</f>
        <v>4383563.7999999989</v>
      </c>
      <c r="T73" s="68"/>
      <c r="U73" s="67">
        <f t="shared" si="292"/>
        <v>0</v>
      </c>
      <c r="V73" s="68"/>
      <c r="W73" s="67">
        <f>(V73*$D73*$E73*$G73*$J73*$W$8)</f>
        <v>0</v>
      </c>
      <c r="X73" s="68"/>
      <c r="Y73" s="67">
        <f>(X73*$D73*$E73*$G73*$J73*$Y$8)</f>
        <v>0</v>
      </c>
      <c r="Z73" s="68"/>
      <c r="AA73" s="67">
        <f>(Z73*$D73*$E73*$G73*$J73*$AA$8)</f>
        <v>0</v>
      </c>
      <c r="AB73" s="68"/>
      <c r="AC73" s="67">
        <f>(AB73*$D73*$E73*$G73*$J73*$AC$8)</f>
        <v>0</v>
      </c>
      <c r="AD73" s="68"/>
      <c r="AE73" s="67">
        <f>(AD73*$D73*$E73*$G73*$J73*$AE$8)</f>
        <v>0</v>
      </c>
      <c r="AF73" s="68"/>
      <c r="AG73" s="67">
        <f>(AF73*$D73*$E73*$G73*$J73*$AG$8)</f>
        <v>0</v>
      </c>
      <c r="AH73" s="70"/>
      <c r="AI73" s="67">
        <f>(AH73*$D73*$E73*$G73*$J73*$AI$8)</f>
        <v>0</v>
      </c>
      <c r="AJ73" s="68"/>
      <c r="AK73" s="67">
        <f>(AJ73*$D73*$E73*$G73*$J73*$AK$8)</f>
        <v>0</v>
      </c>
      <c r="AL73" s="82">
        <v>0</v>
      </c>
      <c r="AM73" s="67">
        <f>(AL73*$D73*$E73*$G73*$K73*$AM$8)</f>
        <v>0</v>
      </c>
      <c r="AN73" s="68"/>
      <c r="AO73" s="73">
        <f>(AN73*$D73*$E73*$G73*$K73*$AO$8)</f>
        <v>0</v>
      </c>
      <c r="AP73" s="68"/>
      <c r="AQ73" s="67">
        <f>(AP73*$D73*$E73*$G73*$J73*$AQ$8)</f>
        <v>0</v>
      </c>
      <c r="AR73" s="68"/>
      <c r="AS73" s="68">
        <f>(AR73*$D73*$E73*$G73*$J73*$AS$8)</f>
        <v>0</v>
      </c>
      <c r="AT73" s="68"/>
      <c r="AU73" s="68">
        <f>(AT73*$D73*$E73*$G73*$J73*$AU$8)</f>
        <v>0</v>
      </c>
      <c r="AV73" s="68"/>
      <c r="AW73" s="67">
        <f>(AV73*$D73*$E73*$G73*$J73*$AW$8)</f>
        <v>0</v>
      </c>
      <c r="AX73" s="68"/>
      <c r="AY73" s="67">
        <f>(AX73*$D73*$E73*$G73*$J73*$AY$8)</f>
        <v>0</v>
      </c>
      <c r="AZ73" s="68"/>
      <c r="BA73" s="67">
        <f>(AZ73*$D73*$E73*$G73*$J73*$BA$8)</f>
        <v>0</v>
      </c>
      <c r="BB73" s="68"/>
      <c r="BC73" s="67">
        <f>(BB73*$D73*$E73*$G73*$J73*$BC$8)</f>
        <v>0</v>
      </c>
      <c r="BD73" s="68"/>
      <c r="BE73" s="67">
        <f>(BD73*$D73*$E73*$G73*$J73*$BE$8)</f>
        <v>0</v>
      </c>
      <c r="BF73" s="68"/>
      <c r="BG73" s="67">
        <f>(BF73*$D73*$E73*$G73*$K73*$BG$8)</f>
        <v>0</v>
      </c>
      <c r="BH73" s="68"/>
      <c r="BI73" s="67">
        <f>(BH73*$D73*$E73*$G73*$K73*$BI$8)</f>
        <v>0</v>
      </c>
      <c r="BJ73" s="68"/>
      <c r="BK73" s="67">
        <f>(BJ73*$D73*$E73*$G73*$K73*$BK$8)</f>
        <v>0</v>
      </c>
      <c r="BL73" s="68"/>
      <c r="BM73" s="67">
        <f>(BL73*$D73*$E73*$G73*$K73*$BM$8)</f>
        <v>0</v>
      </c>
      <c r="BN73" s="68"/>
      <c r="BO73" s="67">
        <f>(BN73*$D73*$E73*$G73*$K73*$BO$8)</f>
        <v>0</v>
      </c>
      <c r="BP73" s="68"/>
      <c r="BQ73" s="67">
        <f>(BP73*$D73*$E73*$G73*$K73*$BQ$8)</f>
        <v>0</v>
      </c>
      <c r="BR73" s="68"/>
      <c r="BS73" s="67">
        <f>(BR73*$D73*$E73*$G73*$K73*$BS$8)</f>
        <v>0</v>
      </c>
      <c r="BT73" s="68"/>
      <c r="BU73" s="67">
        <f>(BT73*$D73*$E73*$G73*$K73*$BU$8)</f>
        <v>0</v>
      </c>
      <c r="BV73" s="68"/>
      <c r="BW73" s="67">
        <f>(BV73*$D73*$E73*$G73*$K73*$BW$8)</f>
        <v>0</v>
      </c>
      <c r="BX73" s="68"/>
      <c r="BY73" s="67">
        <f>(BX73*$D73*$E73*$G73*$K73*$BY$8)</f>
        <v>0</v>
      </c>
      <c r="BZ73" s="68"/>
      <c r="CA73" s="75">
        <f>(BZ73*$D73*$E73*$G73*$K73*$CA$8)</f>
        <v>0</v>
      </c>
      <c r="CB73" s="68"/>
      <c r="CC73" s="67">
        <f>(CB73*$D73*$E73*$G73*$J73*$CC$8)</f>
        <v>0</v>
      </c>
      <c r="CD73" s="68"/>
      <c r="CE73" s="67">
        <f>(CD73*$D73*$E73*$G73*$J73*$CE$8)</f>
        <v>0</v>
      </c>
      <c r="CF73" s="68"/>
      <c r="CG73" s="67">
        <f>(CF73*$D73*$E73*$G73*$J73*$CG$8)</f>
        <v>0</v>
      </c>
      <c r="CH73" s="68"/>
      <c r="CI73" s="68">
        <f>(CH73*$D73*$E73*$G73*$J73*$CI$8)</f>
        <v>0</v>
      </c>
      <c r="CJ73" s="68"/>
      <c r="CK73" s="67">
        <f>(CJ73*$D73*$E73*$G73*$K73*$CK$8)</f>
        <v>0</v>
      </c>
      <c r="CL73" s="68"/>
      <c r="CM73" s="67">
        <f>(CL73*$D73*$E73*$G73*$J73*$CM$8)</f>
        <v>0</v>
      </c>
      <c r="CN73" s="68"/>
      <c r="CO73" s="67">
        <f>(CN73*$D73*$E73*$G73*$J73*$CO$8)</f>
        <v>0</v>
      </c>
      <c r="CP73" s="68"/>
      <c r="CQ73" s="67">
        <f>(CP73*$D73*$E73*$G73*$J73*$CQ$8)</f>
        <v>0</v>
      </c>
      <c r="CR73" s="68"/>
      <c r="CS73" s="67">
        <f>(CR73*$D73*$E73*$G73*$J73*$CS$8)</f>
        <v>0</v>
      </c>
      <c r="CT73" s="68"/>
      <c r="CU73" s="67">
        <f>(CT73*$D73*$E73*$G73*$J73*$CU$8)</f>
        <v>0</v>
      </c>
      <c r="CV73" s="68"/>
      <c r="CW73" s="67">
        <f>(CV73*$D73*$E73*$G73*$K73*$CW$8)</f>
        <v>0</v>
      </c>
      <c r="CX73" s="82">
        <v>0</v>
      </c>
      <c r="CY73" s="67">
        <f>(CX73*$D73*$E73*$G73*$K73*$CY$8)</f>
        <v>0</v>
      </c>
      <c r="CZ73" s="68"/>
      <c r="DA73" s="67">
        <f>(CZ73*$D73*$E73*$G73*$J73*$DA$8)</f>
        <v>0</v>
      </c>
      <c r="DB73" s="68"/>
      <c r="DC73" s="73">
        <f>(DB73*$D73*$E73*$G73*$K73*$DC$8)</f>
        <v>0</v>
      </c>
      <c r="DD73" s="68"/>
      <c r="DE73" s="67">
        <f>(DD73*$D73*$E73*$G73*$K73*$DE$8)</f>
        <v>0</v>
      </c>
      <c r="DF73" s="83"/>
      <c r="DG73" s="67">
        <f>(DF73*$D73*$E73*$G73*$K73*$DG$8)</f>
        <v>0</v>
      </c>
      <c r="DH73" s="68"/>
      <c r="DI73" s="67">
        <f>(DH73*$D73*$E73*$G73*$K73*$DI$8)</f>
        <v>0</v>
      </c>
      <c r="DJ73" s="68"/>
      <c r="DK73" s="67">
        <f>(DJ73*$D73*$E73*$G73*$L73*$DK$8)</f>
        <v>0</v>
      </c>
      <c r="DL73" s="68"/>
      <c r="DM73" s="75">
        <f>(DL73*$D73*$E73*$G73*$M73*$DM$8)</f>
        <v>0</v>
      </c>
      <c r="DN73" s="77">
        <f t="shared" si="293"/>
        <v>55</v>
      </c>
      <c r="DO73" s="75">
        <f t="shared" si="293"/>
        <v>4383563.7999999989</v>
      </c>
    </row>
    <row r="74" spans="1:119" ht="30" customHeight="1" x14ac:dyDescent="0.25">
      <c r="A74" s="78"/>
      <c r="B74" s="79">
        <v>54</v>
      </c>
      <c r="C74" s="60" t="s">
        <v>200</v>
      </c>
      <c r="D74" s="61">
        <v>22900</v>
      </c>
      <c r="E74" s="80">
        <v>1.38</v>
      </c>
      <c r="F74" s="80"/>
      <c r="G74" s="63">
        <v>1</v>
      </c>
      <c r="H74" s="64"/>
      <c r="I74" s="64"/>
      <c r="J74" s="61">
        <v>1.4</v>
      </c>
      <c r="K74" s="61">
        <v>1.68</v>
      </c>
      <c r="L74" s="61">
        <v>2.23</v>
      </c>
      <c r="M74" s="65">
        <v>2.57</v>
      </c>
      <c r="N74" s="68"/>
      <c r="O74" s="67">
        <f t="shared" si="55"/>
        <v>0</v>
      </c>
      <c r="P74" s="68"/>
      <c r="Q74" s="68">
        <f>(P74*$D74*$E74*$G74*$J74*$Q$8)</f>
        <v>0</v>
      </c>
      <c r="R74" s="68">
        <v>88</v>
      </c>
      <c r="S74" s="67">
        <f>(R74*$D74*$E74*$G74*$J74*$S$8)</f>
        <v>4282703.04</v>
      </c>
      <c r="T74" s="68">
        <v>1</v>
      </c>
      <c r="U74" s="67">
        <f t="shared" si="292"/>
        <v>49588.804999999993</v>
      </c>
      <c r="V74" s="68"/>
      <c r="W74" s="67">
        <f>(V74*$D74*$E74*$G74*$J74*$W$8)</f>
        <v>0</v>
      </c>
      <c r="X74" s="68"/>
      <c r="Y74" s="67">
        <f>(X74*$D74*$E74*$G74*$J74*$Y$8)</f>
        <v>0</v>
      </c>
      <c r="Z74" s="68"/>
      <c r="AA74" s="67">
        <f>(Z74*$D74*$E74*$G74*$J74*$AA$8)</f>
        <v>0</v>
      </c>
      <c r="AB74" s="68"/>
      <c r="AC74" s="67">
        <f>(AB74*$D74*$E74*$G74*$J74*$AC$8)</f>
        <v>0</v>
      </c>
      <c r="AD74" s="68"/>
      <c r="AE74" s="67">
        <f>(AD74*$D74*$E74*$G74*$J74*$AE$8)</f>
        <v>0</v>
      </c>
      <c r="AF74" s="68"/>
      <c r="AG74" s="67">
        <f>(AF74*$D74*$E74*$G74*$J74*$AG$8)</f>
        <v>0</v>
      </c>
      <c r="AH74" s="70"/>
      <c r="AI74" s="67">
        <f>(AH74*$D74*$E74*$G74*$J74*$AI$8)</f>
        <v>0</v>
      </c>
      <c r="AJ74" s="68"/>
      <c r="AK74" s="67">
        <f>(AJ74*$D74*$E74*$G74*$J74*$AK$8)</f>
        <v>0</v>
      </c>
      <c r="AL74" s="82">
        <v>0</v>
      </c>
      <c r="AM74" s="67">
        <f>(AL74*$D74*$E74*$G74*$K74*$AM$8)</f>
        <v>0</v>
      </c>
      <c r="AN74" s="68"/>
      <c r="AO74" s="67">
        <f>(AN74*$D74*$E74*$G74*$K74*$AO$8)</f>
        <v>0</v>
      </c>
      <c r="AP74" s="68">
        <v>5</v>
      </c>
      <c r="AQ74" s="67">
        <f>(AP74*$D74*$E74*$G74*$J74*$AQ$8)</f>
        <v>221214</v>
      </c>
      <c r="AR74" s="68"/>
      <c r="AS74" s="68">
        <f>(AR74*$D74*$E74*$G74*$J74*$AS$8)</f>
        <v>0</v>
      </c>
      <c r="AT74" s="68"/>
      <c r="AU74" s="68">
        <f>(AT74*$D74*$E74*$G74*$J74*$AU$8)</f>
        <v>0</v>
      </c>
      <c r="AV74" s="68"/>
      <c r="AW74" s="67">
        <f>(AV74*$D74*$E74*$G74*$J74*$AW$8)</f>
        <v>0</v>
      </c>
      <c r="AX74" s="68"/>
      <c r="AY74" s="67">
        <f>(AX74*$D74*$E74*$G74*$J74*$AY$8)</f>
        <v>0</v>
      </c>
      <c r="AZ74" s="68"/>
      <c r="BA74" s="67">
        <f>(AZ74*$D74*$E74*$G74*$J74*$BA$8)</f>
        <v>0</v>
      </c>
      <c r="BB74" s="68"/>
      <c r="BC74" s="67">
        <f>(BB74*$D74*$E74*$G74*$J74*$BC$8)</f>
        <v>0</v>
      </c>
      <c r="BD74" s="68"/>
      <c r="BE74" s="67">
        <f>(BD74*$D74*$E74*$G74*$J74*$BE$8)</f>
        <v>0</v>
      </c>
      <c r="BF74" s="68">
        <v>1</v>
      </c>
      <c r="BG74" s="67">
        <f>(BF74*$D74*$E74*$G74*$K74*$BG$8)</f>
        <v>53091.359999999993</v>
      </c>
      <c r="BH74" s="68"/>
      <c r="BI74" s="67">
        <f>(BH74*$D74*$E74*$G74*$K74*$BI$8)</f>
        <v>0</v>
      </c>
      <c r="BJ74" s="68">
        <v>0</v>
      </c>
      <c r="BK74" s="67">
        <f>(BJ74*$D74*$E74*$G74*$K74*$BK$8)</f>
        <v>0</v>
      </c>
      <c r="BL74" s="68"/>
      <c r="BM74" s="67">
        <f>(BL74*$D74*$E74*$G74*$K74*$BM$8)</f>
        <v>0</v>
      </c>
      <c r="BN74" s="68"/>
      <c r="BO74" s="67">
        <f>(BN74*$D74*$E74*$G74*$K74*$BO$8)</f>
        <v>0</v>
      </c>
      <c r="BP74" s="68"/>
      <c r="BQ74" s="67">
        <f>(BP74*$D74*$E74*$G74*$K74*$BQ$8)</f>
        <v>0</v>
      </c>
      <c r="BR74" s="68"/>
      <c r="BS74" s="67">
        <f>(BR74*$D74*$E74*$G74*$K74*$BS$8)</f>
        <v>0</v>
      </c>
      <c r="BT74" s="68"/>
      <c r="BU74" s="67">
        <f>(BT74*$D74*$E74*$G74*$K74*$BU$8)</f>
        <v>0</v>
      </c>
      <c r="BV74" s="68"/>
      <c r="BW74" s="67">
        <f>(BV74*$D74*$E74*$G74*$K74*$BW$8)</f>
        <v>0</v>
      </c>
      <c r="BX74" s="68"/>
      <c r="BY74" s="67">
        <f>(BX74*$D74*$E74*$G74*$K74*$BY$8)</f>
        <v>0</v>
      </c>
      <c r="BZ74" s="68"/>
      <c r="CA74" s="67">
        <f>(BZ74*$D74*$E74*$G74*$K74*$CA$8)</f>
        <v>0</v>
      </c>
      <c r="CB74" s="68"/>
      <c r="CC74" s="67">
        <f>(CB74*$D74*$E74*$G74*$J74*$CC$8)</f>
        <v>0</v>
      </c>
      <c r="CD74" s="68"/>
      <c r="CE74" s="67">
        <f>(CD74*$D74*$E74*$G74*$J74*$CE$8)</f>
        <v>0</v>
      </c>
      <c r="CF74" s="68"/>
      <c r="CG74" s="67">
        <f>(CF74*$D74*$E74*$G74*$J74*$CG$8)</f>
        <v>0</v>
      </c>
      <c r="CH74" s="68"/>
      <c r="CI74" s="68">
        <f>(CH74*$D74*$E74*$G74*$J74*$CI$8)</f>
        <v>0</v>
      </c>
      <c r="CJ74" s="68"/>
      <c r="CK74" s="67">
        <f>(CJ74*$D74*$E74*$G74*$K74*$CK$8)</f>
        <v>0</v>
      </c>
      <c r="CL74" s="68"/>
      <c r="CM74" s="67">
        <f>(CL74*$D74*$E74*$G74*$J74*$CM$8)</f>
        <v>0</v>
      </c>
      <c r="CN74" s="68"/>
      <c r="CO74" s="67">
        <f>(CN74*$D74*$E74*$G74*$J74*$CO$8)</f>
        <v>0</v>
      </c>
      <c r="CP74" s="68"/>
      <c r="CQ74" s="67">
        <f>(CP74*$D74*$E74*$G74*$J74*$CQ$8)</f>
        <v>0</v>
      </c>
      <c r="CR74" s="68"/>
      <c r="CS74" s="67">
        <f>(CR74*$D74*$E74*$G74*$J74*$CS$8)</f>
        <v>0</v>
      </c>
      <c r="CT74" s="68"/>
      <c r="CU74" s="67">
        <f>(CT74*$D74*$E74*$G74*$J74*$CU$8)</f>
        <v>0</v>
      </c>
      <c r="CV74" s="68"/>
      <c r="CW74" s="67">
        <f>(CV74*$D74*$E74*$G74*$K74*$CW$8)</f>
        <v>0</v>
      </c>
      <c r="CX74" s="82">
        <v>0</v>
      </c>
      <c r="CY74" s="67">
        <f>(CX74*$D74*$E74*$G74*$K74*$CY$8)</f>
        <v>0</v>
      </c>
      <c r="CZ74" s="68"/>
      <c r="DA74" s="67">
        <f>(CZ74*$D74*$E74*$G74*$J74*$DA$8)</f>
        <v>0</v>
      </c>
      <c r="DB74" s="68"/>
      <c r="DC74" s="73">
        <f>(DB74*$D74*$E74*$G74*$K74*$DC$8)</f>
        <v>0</v>
      </c>
      <c r="DD74" s="68"/>
      <c r="DE74" s="67">
        <f>(DD74*$D74*$E74*$G74*$K74*$DE$8)</f>
        <v>0</v>
      </c>
      <c r="DF74" s="83"/>
      <c r="DG74" s="67">
        <f>(DF74*$D74*$E74*$G74*$K74*$DG$8)</f>
        <v>0</v>
      </c>
      <c r="DH74" s="68">
        <v>1</v>
      </c>
      <c r="DI74" s="67">
        <f>(DH74*$D74*$E74*$G74*$K74*$DI$8)</f>
        <v>59993.236799999984</v>
      </c>
      <c r="DJ74" s="68"/>
      <c r="DK74" s="67">
        <f>(DJ74*$D74*$E74*$G74*$L74*$DK$8)</f>
        <v>0</v>
      </c>
      <c r="DL74" s="68"/>
      <c r="DM74" s="93">
        <f>(DL74*$D74*$E74*$G74*$M74*$DM$8)</f>
        <v>0</v>
      </c>
      <c r="DN74" s="77">
        <f t="shared" si="293"/>
        <v>96</v>
      </c>
      <c r="DO74" s="75">
        <f t="shared" si="293"/>
        <v>4666590.4418000001</v>
      </c>
    </row>
    <row r="75" spans="1:119" ht="30" customHeight="1" x14ac:dyDescent="0.25">
      <c r="A75" s="78"/>
      <c r="B75" s="79">
        <v>55</v>
      </c>
      <c r="C75" s="60" t="s">
        <v>201</v>
      </c>
      <c r="D75" s="61">
        <v>22900</v>
      </c>
      <c r="E75" s="80">
        <v>2.82</v>
      </c>
      <c r="F75" s="80"/>
      <c r="G75" s="63">
        <v>1</v>
      </c>
      <c r="H75" s="64"/>
      <c r="I75" s="64"/>
      <c r="J75" s="61">
        <v>1.4</v>
      </c>
      <c r="K75" s="61">
        <v>1.68</v>
      </c>
      <c r="L75" s="61">
        <v>2.23</v>
      </c>
      <c r="M75" s="65">
        <v>2.57</v>
      </c>
      <c r="N75" s="68"/>
      <c r="O75" s="67">
        <f t="shared" si="55"/>
        <v>0</v>
      </c>
      <c r="P75" s="68"/>
      <c r="Q75" s="68">
        <f>(P75*$D75*$E75*$G75*$J75*$Q$8)</f>
        <v>0</v>
      </c>
      <c r="R75" s="68">
        <v>10</v>
      </c>
      <c r="S75" s="67">
        <f>(R75*$D75*$E75*$G75*$J75*$S$8)</f>
        <v>994501.20000000007</v>
      </c>
      <c r="T75" s="68"/>
      <c r="U75" s="67">
        <f t="shared" si="292"/>
        <v>0</v>
      </c>
      <c r="V75" s="68"/>
      <c r="W75" s="67">
        <f>(V75*$D75*$E75*$G75*$J75*$W$8)</f>
        <v>0</v>
      </c>
      <c r="X75" s="68"/>
      <c r="Y75" s="67">
        <f>(X75*$D75*$E75*$G75*$J75*$Y$8)</f>
        <v>0</v>
      </c>
      <c r="Z75" s="68"/>
      <c r="AA75" s="67">
        <f>(Z75*$D75*$E75*$G75*$J75*$AA$8)</f>
        <v>0</v>
      </c>
      <c r="AB75" s="68"/>
      <c r="AC75" s="67">
        <f>(AB75*$D75*$E75*$G75*$J75*$AC$8)</f>
        <v>0</v>
      </c>
      <c r="AD75" s="68"/>
      <c r="AE75" s="67">
        <f>(AD75*$D75*$E75*$G75*$J75*$AE$8)</f>
        <v>0</v>
      </c>
      <c r="AF75" s="68"/>
      <c r="AG75" s="67">
        <f>(AF75*$D75*$E75*$G75*$J75*$AG$8)</f>
        <v>0</v>
      </c>
      <c r="AH75" s="70"/>
      <c r="AI75" s="67">
        <f>(AH75*$D75*$E75*$G75*$J75*$AI$8)</f>
        <v>0</v>
      </c>
      <c r="AJ75" s="68"/>
      <c r="AK75" s="67">
        <f>(AJ75*$D75*$E75*$G75*$J75*$AK$8)</f>
        <v>0</v>
      </c>
      <c r="AL75" s="82">
        <v>0</v>
      </c>
      <c r="AM75" s="67">
        <f>(AL75*$D75*$E75*$G75*$K75*$AM$8)</f>
        <v>0</v>
      </c>
      <c r="AN75" s="68"/>
      <c r="AO75" s="67">
        <f>(AN75*$D75*$E75*$G75*$K75*$AO$8)</f>
        <v>0</v>
      </c>
      <c r="AP75" s="68"/>
      <c r="AQ75" s="67">
        <f>(AP75*$D75*$E75*$G75*$J75*$AQ$8)</f>
        <v>0</v>
      </c>
      <c r="AR75" s="68"/>
      <c r="AS75" s="68">
        <f>(AR75*$D75*$E75*$G75*$J75*$AS$8)</f>
        <v>0</v>
      </c>
      <c r="AT75" s="68"/>
      <c r="AU75" s="68">
        <f>(AT75*$D75*$E75*$G75*$J75*$AU$8)</f>
        <v>0</v>
      </c>
      <c r="AV75" s="68"/>
      <c r="AW75" s="67">
        <f>(AV75*$D75*$E75*$G75*$J75*$AW$8)</f>
        <v>0</v>
      </c>
      <c r="AX75" s="68"/>
      <c r="AY75" s="67">
        <f>(AX75*$D75*$E75*$G75*$J75*$AY$8)</f>
        <v>0</v>
      </c>
      <c r="AZ75" s="68"/>
      <c r="BA75" s="67">
        <f>(AZ75*$D75*$E75*$G75*$J75*$BA$8)</f>
        <v>0</v>
      </c>
      <c r="BB75" s="68"/>
      <c r="BC75" s="67">
        <f>(BB75*$D75*$E75*$G75*$J75*$BC$8)</f>
        <v>0</v>
      </c>
      <c r="BD75" s="68"/>
      <c r="BE75" s="67">
        <f>(BD75*$D75*$E75*$G75*$J75*$BE$8)</f>
        <v>0</v>
      </c>
      <c r="BF75" s="68"/>
      <c r="BG75" s="67">
        <f>(BF75*$D75*$E75*$G75*$K75*$BG$8)</f>
        <v>0</v>
      </c>
      <c r="BH75" s="68"/>
      <c r="BI75" s="67">
        <f>(BH75*$D75*$E75*$G75*$K75*$BI$8)</f>
        <v>0</v>
      </c>
      <c r="BJ75" s="68">
        <v>0</v>
      </c>
      <c r="BK75" s="67">
        <f>(BJ75*$D75*$E75*$G75*$K75*$BK$8)</f>
        <v>0</v>
      </c>
      <c r="BL75" s="68"/>
      <c r="BM75" s="67">
        <f>(BL75*$D75*$E75*$G75*$K75*$BM$8)</f>
        <v>0</v>
      </c>
      <c r="BN75" s="68"/>
      <c r="BO75" s="67">
        <f>(BN75*$D75*$E75*$G75*$K75*$BO$8)</f>
        <v>0</v>
      </c>
      <c r="BP75" s="68"/>
      <c r="BQ75" s="67">
        <f>(BP75*$D75*$E75*$G75*$K75*$BQ$8)</f>
        <v>0</v>
      </c>
      <c r="BR75" s="68"/>
      <c r="BS75" s="67">
        <f>(BR75*$D75*$E75*$G75*$K75*$BS$8)</f>
        <v>0</v>
      </c>
      <c r="BT75" s="68"/>
      <c r="BU75" s="67">
        <f>(BT75*$D75*$E75*$G75*$K75*$BU$8)</f>
        <v>0</v>
      </c>
      <c r="BV75" s="68"/>
      <c r="BW75" s="67">
        <f>(BV75*$D75*$E75*$G75*$K75*$BW$8)</f>
        <v>0</v>
      </c>
      <c r="BX75" s="68"/>
      <c r="BY75" s="67">
        <f>(BX75*$D75*$E75*$G75*$K75*$BY$8)</f>
        <v>0</v>
      </c>
      <c r="BZ75" s="68"/>
      <c r="CA75" s="67">
        <f>(BZ75*$D75*$E75*$G75*$K75*$CA$8)</f>
        <v>0</v>
      </c>
      <c r="CB75" s="68"/>
      <c r="CC75" s="67">
        <f>(CB75*$D75*$E75*$G75*$J75*$CC$8)</f>
        <v>0</v>
      </c>
      <c r="CD75" s="68"/>
      <c r="CE75" s="67">
        <f>(CD75*$D75*$E75*$G75*$J75*$CE$8)</f>
        <v>0</v>
      </c>
      <c r="CF75" s="68"/>
      <c r="CG75" s="67">
        <f>(CF75*$D75*$E75*$G75*$J75*$CG$8)</f>
        <v>0</v>
      </c>
      <c r="CH75" s="68"/>
      <c r="CI75" s="68">
        <f>(CH75*$D75*$E75*$G75*$J75*$CI$8)</f>
        <v>0</v>
      </c>
      <c r="CJ75" s="68"/>
      <c r="CK75" s="67">
        <f>(CJ75*$D75*$E75*$G75*$K75*$CK$8)</f>
        <v>0</v>
      </c>
      <c r="CL75" s="68"/>
      <c r="CM75" s="67">
        <f>(CL75*$D75*$E75*$G75*$J75*$CM$8)</f>
        <v>0</v>
      </c>
      <c r="CN75" s="68"/>
      <c r="CO75" s="67">
        <f>(CN75*$D75*$E75*$G75*$J75*$CO$8)</f>
        <v>0</v>
      </c>
      <c r="CP75" s="68"/>
      <c r="CQ75" s="67">
        <f>(CP75*$D75*$E75*$G75*$J75*$CQ$8)</f>
        <v>0</v>
      </c>
      <c r="CR75" s="68"/>
      <c r="CS75" s="67">
        <f>(CR75*$D75*$E75*$G75*$J75*$CS$8)</f>
        <v>0</v>
      </c>
      <c r="CT75" s="68"/>
      <c r="CU75" s="67">
        <f>(CT75*$D75*$E75*$G75*$J75*$CU$8)</f>
        <v>0</v>
      </c>
      <c r="CV75" s="68"/>
      <c r="CW75" s="67">
        <f>(CV75*$D75*$E75*$G75*$K75*$CW$8)</f>
        <v>0</v>
      </c>
      <c r="CX75" s="82">
        <v>0</v>
      </c>
      <c r="CY75" s="67">
        <f>(CX75*$D75*$E75*$G75*$K75*$CY$8)</f>
        <v>0</v>
      </c>
      <c r="CZ75" s="68"/>
      <c r="DA75" s="67">
        <f>(CZ75*$D75*$E75*$G75*$J75*$DA$8)</f>
        <v>0</v>
      </c>
      <c r="DB75" s="68"/>
      <c r="DC75" s="73">
        <f>(DB75*$D75*$E75*$G75*$K75*$DC$8)</f>
        <v>0</v>
      </c>
      <c r="DD75" s="68"/>
      <c r="DE75" s="67">
        <f>(DD75*$D75*$E75*$G75*$K75*$DE$8)</f>
        <v>0</v>
      </c>
      <c r="DF75" s="83"/>
      <c r="DG75" s="67">
        <f>(DF75*$D75*$E75*$G75*$K75*$DG$8)</f>
        <v>0</v>
      </c>
      <c r="DH75" s="68"/>
      <c r="DI75" s="67">
        <f>(DH75*$D75*$E75*$G75*$K75*$DI$8)</f>
        <v>0</v>
      </c>
      <c r="DJ75" s="68"/>
      <c r="DK75" s="67">
        <f>(DJ75*$D75*$E75*$G75*$L75*$DK$8)</f>
        <v>0</v>
      </c>
      <c r="DL75" s="68"/>
      <c r="DM75" s="93">
        <f>(DL75*$D75*$E75*$G75*$M75*$DM$8)</f>
        <v>0</v>
      </c>
      <c r="DN75" s="77">
        <f t="shared" si="293"/>
        <v>10</v>
      </c>
      <c r="DO75" s="75">
        <f t="shared" si="293"/>
        <v>994501.20000000007</v>
      </c>
    </row>
    <row r="76" spans="1:119" ht="15.75" customHeight="1" x14ac:dyDescent="0.25">
      <c r="A76" s="78">
        <v>12</v>
      </c>
      <c r="B76" s="154"/>
      <c r="C76" s="153" t="s">
        <v>202</v>
      </c>
      <c r="D76" s="61">
        <v>22900</v>
      </c>
      <c r="E76" s="155">
        <v>0.65</v>
      </c>
      <c r="F76" s="155"/>
      <c r="G76" s="63">
        <v>1</v>
      </c>
      <c r="H76" s="64"/>
      <c r="I76" s="64"/>
      <c r="J76" s="61">
        <v>1.4</v>
      </c>
      <c r="K76" s="61">
        <v>1.68</v>
      </c>
      <c r="L76" s="61">
        <v>2.23</v>
      </c>
      <c r="M76" s="65">
        <v>2.57</v>
      </c>
      <c r="N76" s="88">
        <f>SUM(N77:N89)</f>
        <v>172</v>
      </c>
      <c r="O76" s="88">
        <f t="shared" ref="O76:BZ76" si="294">SUM(O77:O89)</f>
        <v>5861850.3999999994</v>
      </c>
      <c r="P76" s="88">
        <f t="shared" si="294"/>
        <v>0</v>
      </c>
      <c r="Q76" s="88">
        <f t="shared" si="294"/>
        <v>0</v>
      </c>
      <c r="R76" s="88">
        <f t="shared" si="294"/>
        <v>3735</v>
      </c>
      <c r="S76" s="88">
        <f t="shared" si="294"/>
        <v>85559547.920000017</v>
      </c>
      <c r="T76" s="88">
        <f t="shared" si="294"/>
        <v>0</v>
      </c>
      <c r="U76" s="88">
        <f t="shared" si="294"/>
        <v>0</v>
      </c>
      <c r="V76" s="88">
        <f t="shared" si="294"/>
        <v>0</v>
      </c>
      <c r="W76" s="88">
        <f t="shared" si="294"/>
        <v>0</v>
      </c>
      <c r="X76" s="88">
        <f t="shared" si="294"/>
        <v>0</v>
      </c>
      <c r="Y76" s="88">
        <f t="shared" si="294"/>
        <v>0</v>
      </c>
      <c r="Z76" s="88">
        <f t="shared" si="294"/>
        <v>0</v>
      </c>
      <c r="AA76" s="88">
        <f t="shared" si="294"/>
        <v>0</v>
      </c>
      <c r="AB76" s="88">
        <f t="shared" si="294"/>
        <v>0</v>
      </c>
      <c r="AC76" s="88">
        <f t="shared" si="294"/>
        <v>0</v>
      </c>
      <c r="AD76" s="88">
        <f t="shared" si="294"/>
        <v>46</v>
      </c>
      <c r="AE76" s="88">
        <f t="shared" si="294"/>
        <v>2507412.6</v>
      </c>
      <c r="AF76" s="88">
        <f t="shared" si="294"/>
        <v>0</v>
      </c>
      <c r="AG76" s="88">
        <f t="shared" si="294"/>
        <v>0</v>
      </c>
      <c r="AH76" s="88">
        <f t="shared" si="294"/>
        <v>372</v>
      </c>
      <c r="AI76" s="88">
        <f t="shared" si="294"/>
        <v>5818890</v>
      </c>
      <c r="AJ76" s="88">
        <f t="shared" si="294"/>
        <v>1909</v>
      </c>
      <c r="AK76" s="88">
        <f t="shared" si="294"/>
        <v>64491479.219999991</v>
      </c>
      <c r="AL76" s="88">
        <f t="shared" si="294"/>
        <v>0</v>
      </c>
      <c r="AM76" s="88">
        <f t="shared" si="294"/>
        <v>0</v>
      </c>
      <c r="AN76" s="88">
        <f t="shared" si="294"/>
        <v>70</v>
      </c>
      <c r="AO76" s="88">
        <f t="shared" si="294"/>
        <v>1417693.2</v>
      </c>
      <c r="AP76" s="88">
        <v>0</v>
      </c>
      <c r="AQ76" s="88">
        <f t="shared" si="294"/>
        <v>0</v>
      </c>
      <c r="AR76" s="88">
        <f t="shared" si="294"/>
        <v>2</v>
      </c>
      <c r="AS76" s="88">
        <f t="shared" si="294"/>
        <v>70692.299999999988</v>
      </c>
      <c r="AT76" s="88">
        <f t="shared" si="294"/>
        <v>42</v>
      </c>
      <c r="AU76" s="88">
        <f t="shared" si="294"/>
        <v>2050653.7799999998</v>
      </c>
      <c r="AV76" s="88">
        <f t="shared" si="294"/>
        <v>0</v>
      </c>
      <c r="AW76" s="88">
        <f t="shared" si="294"/>
        <v>0</v>
      </c>
      <c r="AX76" s="88">
        <f t="shared" si="294"/>
        <v>0</v>
      </c>
      <c r="AY76" s="88">
        <f t="shared" si="294"/>
        <v>0</v>
      </c>
      <c r="AZ76" s="88">
        <f t="shared" si="294"/>
        <v>0</v>
      </c>
      <c r="BA76" s="88">
        <f t="shared" si="294"/>
        <v>0</v>
      </c>
      <c r="BB76" s="88">
        <f t="shared" si="294"/>
        <v>374</v>
      </c>
      <c r="BC76" s="88">
        <f t="shared" si="294"/>
        <v>9091222.1400000006</v>
      </c>
      <c r="BD76" s="88">
        <f t="shared" si="294"/>
        <v>10</v>
      </c>
      <c r="BE76" s="88">
        <f t="shared" si="294"/>
        <v>487728.78</v>
      </c>
      <c r="BF76" s="88">
        <f t="shared" si="294"/>
        <v>4188</v>
      </c>
      <c r="BG76" s="88">
        <f t="shared" si="294"/>
        <v>120786306.47999999</v>
      </c>
      <c r="BH76" s="88">
        <f t="shared" si="294"/>
        <v>33</v>
      </c>
      <c r="BI76" s="88">
        <f t="shared" si="294"/>
        <v>1902055.68</v>
      </c>
      <c r="BJ76" s="88">
        <f t="shared" si="294"/>
        <v>50</v>
      </c>
      <c r="BK76" s="88">
        <f t="shared" si="294"/>
        <v>1106070</v>
      </c>
      <c r="BL76" s="88">
        <f t="shared" si="294"/>
        <v>0</v>
      </c>
      <c r="BM76" s="88">
        <f t="shared" si="294"/>
        <v>0</v>
      </c>
      <c r="BN76" s="88">
        <f t="shared" si="294"/>
        <v>799</v>
      </c>
      <c r="BO76" s="88">
        <f t="shared" si="294"/>
        <v>20724558.624000002</v>
      </c>
      <c r="BP76" s="88">
        <f t="shared" si="294"/>
        <v>178</v>
      </c>
      <c r="BQ76" s="88">
        <f t="shared" si="294"/>
        <v>3901445.52</v>
      </c>
      <c r="BR76" s="88">
        <f t="shared" si="294"/>
        <v>290</v>
      </c>
      <c r="BS76" s="88">
        <f t="shared" si="294"/>
        <v>9848351.1000000015</v>
      </c>
      <c r="BT76" s="88">
        <f t="shared" si="294"/>
        <v>81</v>
      </c>
      <c r="BU76" s="88">
        <f t="shared" si="294"/>
        <v>1566425.952</v>
      </c>
      <c r="BV76" s="88">
        <f t="shared" si="294"/>
        <v>568</v>
      </c>
      <c r="BW76" s="88">
        <f t="shared" si="294"/>
        <v>15522490.199999999</v>
      </c>
      <c r="BX76" s="88">
        <f t="shared" si="294"/>
        <v>901</v>
      </c>
      <c r="BY76" s="88">
        <f t="shared" si="294"/>
        <v>19531849.68</v>
      </c>
      <c r="BZ76" s="88">
        <f t="shared" si="294"/>
        <v>470</v>
      </c>
      <c r="CA76" s="88">
        <f t="shared" ref="CA76:DO76" si="295">SUM(CA77:CA89)</f>
        <v>9718027.1999999993</v>
      </c>
      <c r="CB76" s="88">
        <f t="shared" si="295"/>
        <v>10</v>
      </c>
      <c r="CC76" s="88">
        <f t="shared" si="295"/>
        <v>181138.99999999997</v>
      </c>
      <c r="CD76" s="88">
        <f t="shared" si="295"/>
        <v>0</v>
      </c>
      <c r="CE76" s="88">
        <f t="shared" si="295"/>
        <v>0</v>
      </c>
      <c r="CF76" s="88">
        <f t="shared" si="295"/>
        <v>0</v>
      </c>
      <c r="CG76" s="88">
        <f t="shared" si="295"/>
        <v>0</v>
      </c>
      <c r="CH76" s="88">
        <f t="shared" si="295"/>
        <v>0</v>
      </c>
      <c r="CI76" s="88">
        <f t="shared" si="295"/>
        <v>0</v>
      </c>
      <c r="CJ76" s="88">
        <f t="shared" si="295"/>
        <v>0</v>
      </c>
      <c r="CK76" s="88">
        <f t="shared" si="295"/>
        <v>0</v>
      </c>
      <c r="CL76" s="88">
        <f t="shared" si="295"/>
        <v>2</v>
      </c>
      <c r="CM76" s="88">
        <f t="shared" si="295"/>
        <v>34336.259999999995</v>
      </c>
      <c r="CN76" s="88">
        <f t="shared" si="295"/>
        <v>2</v>
      </c>
      <c r="CO76" s="88">
        <f t="shared" si="295"/>
        <v>57002.679999999993</v>
      </c>
      <c r="CP76" s="88">
        <f t="shared" si="295"/>
        <v>20</v>
      </c>
      <c r="CQ76" s="88">
        <f t="shared" si="295"/>
        <v>611544.5</v>
      </c>
      <c r="CR76" s="88">
        <f t="shared" si="295"/>
        <v>310</v>
      </c>
      <c r="CS76" s="88">
        <f t="shared" si="295"/>
        <v>6623890.9519999987</v>
      </c>
      <c r="CT76" s="88">
        <f t="shared" si="295"/>
        <v>762</v>
      </c>
      <c r="CU76" s="88">
        <f t="shared" si="295"/>
        <v>16754270.665999999</v>
      </c>
      <c r="CV76" s="88">
        <f t="shared" si="295"/>
        <v>3</v>
      </c>
      <c r="CW76" s="88">
        <f t="shared" si="295"/>
        <v>136190.88</v>
      </c>
      <c r="CX76" s="88">
        <f t="shared" si="295"/>
        <v>353</v>
      </c>
      <c r="CY76" s="88">
        <f t="shared" si="295"/>
        <v>6487302.5279999999</v>
      </c>
      <c r="CZ76" s="88">
        <f t="shared" si="295"/>
        <v>0</v>
      </c>
      <c r="DA76" s="88">
        <f t="shared" si="295"/>
        <v>0</v>
      </c>
      <c r="DB76" s="88">
        <f t="shared" si="295"/>
        <v>0</v>
      </c>
      <c r="DC76" s="91">
        <f t="shared" si="295"/>
        <v>0</v>
      </c>
      <c r="DD76" s="88">
        <f t="shared" si="295"/>
        <v>403</v>
      </c>
      <c r="DE76" s="88">
        <f t="shared" si="295"/>
        <v>9469498.0799999982</v>
      </c>
      <c r="DF76" s="92">
        <f t="shared" si="295"/>
        <v>90</v>
      </c>
      <c r="DG76" s="88">
        <f t="shared" si="295"/>
        <v>4049716.608</v>
      </c>
      <c r="DH76" s="88">
        <f t="shared" si="295"/>
        <v>300</v>
      </c>
      <c r="DI76" s="88">
        <f t="shared" si="295"/>
        <v>6757933.811999999</v>
      </c>
      <c r="DJ76" s="88">
        <v>102</v>
      </c>
      <c r="DK76" s="88">
        <f t="shared" si="295"/>
        <v>3385742.1</v>
      </c>
      <c r="DL76" s="88">
        <f t="shared" si="295"/>
        <v>281</v>
      </c>
      <c r="DM76" s="88">
        <f t="shared" si="295"/>
        <v>10264434.024</v>
      </c>
      <c r="DN76" s="88">
        <f t="shared" si="295"/>
        <v>16928</v>
      </c>
      <c r="DO76" s="88">
        <f t="shared" si="295"/>
        <v>446777752.86600006</v>
      </c>
    </row>
    <row r="77" spans="1:119" ht="15.75" customHeight="1" x14ac:dyDescent="0.25">
      <c r="A77" s="78"/>
      <c r="B77" s="79">
        <v>56</v>
      </c>
      <c r="C77" s="60" t="s">
        <v>203</v>
      </c>
      <c r="D77" s="61">
        <v>22900</v>
      </c>
      <c r="E77" s="80">
        <v>0.57999999999999996</v>
      </c>
      <c r="F77" s="80"/>
      <c r="G77" s="63">
        <v>1</v>
      </c>
      <c r="H77" s="64"/>
      <c r="I77" s="64"/>
      <c r="J77" s="61">
        <v>1.4</v>
      </c>
      <c r="K77" s="61">
        <v>1.68</v>
      </c>
      <c r="L77" s="61">
        <v>2.23</v>
      </c>
      <c r="M77" s="65">
        <v>2.57</v>
      </c>
      <c r="N77" s="68"/>
      <c r="O77" s="67">
        <f t="shared" ref="O77:O139" si="296">(N77*$D77*$E77*$G77*$J77*$O$8)</f>
        <v>0</v>
      </c>
      <c r="P77" s="68"/>
      <c r="Q77" s="68">
        <f t="shared" ref="Q77:Q82" si="297">(P77*$D77*$E77*$G77*$J77*$Q$8)</f>
        <v>0</v>
      </c>
      <c r="R77" s="68"/>
      <c r="S77" s="67">
        <f t="shared" ref="S77:S82" si="298">(R77*$D77*$E77*$G77*$J77*$S$8)</f>
        <v>0</v>
      </c>
      <c r="T77" s="68"/>
      <c r="U77" s="67">
        <f t="shared" ref="U77:U82" si="299">(T77/12*7*$D77*$E77*$G77*$J77*$U$8)+(T77/12*5*$D77*$E77*$G77*$J77*$U$9)</f>
        <v>0</v>
      </c>
      <c r="V77" s="68">
        <v>0</v>
      </c>
      <c r="W77" s="67">
        <f t="shared" ref="W77:W82" si="300">(V77*$D77*$E77*$G77*$J77*$W$8)</f>
        <v>0</v>
      </c>
      <c r="X77" s="68">
        <v>0</v>
      </c>
      <c r="Y77" s="67">
        <f t="shared" ref="Y77:Y82" si="301">(X77*$D77*$E77*$G77*$J77*$Y$8)</f>
        <v>0</v>
      </c>
      <c r="Z77" s="68"/>
      <c r="AA77" s="67">
        <f t="shared" ref="AA77:AA82" si="302">(Z77*$D77*$E77*$G77*$J77*$AA$8)</f>
        <v>0</v>
      </c>
      <c r="AB77" s="68">
        <v>0</v>
      </c>
      <c r="AC77" s="67">
        <f t="shared" ref="AC77:AC82" si="303">(AB77*$D77*$E77*$G77*$J77*$AC$8)</f>
        <v>0</v>
      </c>
      <c r="AD77" s="68"/>
      <c r="AE77" s="67">
        <f t="shared" ref="AE77:AE82" si="304">(AD77*$D77*$E77*$G77*$J77*$AE$8)</f>
        <v>0</v>
      </c>
      <c r="AF77" s="68">
        <v>0</v>
      </c>
      <c r="AG77" s="67">
        <f t="shared" ref="AG77:AG82" si="305">(AF77*$D77*$E77*$G77*$J77*$AG$8)</f>
        <v>0</v>
      </c>
      <c r="AH77" s="70"/>
      <c r="AI77" s="67">
        <f t="shared" ref="AI77:AI82" si="306">(AH77*$D77*$E77*$G77*$J77*$AI$8)</f>
        <v>0</v>
      </c>
      <c r="AJ77" s="68">
        <v>640</v>
      </c>
      <c r="AK77" s="67">
        <f t="shared" ref="AK77:AK82" si="307">(AJ77*$D77*$E77*$G77*$J77*$AK$8)</f>
        <v>13090739.200000001</v>
      </c>
      <c r="AL77" s="82">
        <v>0</v>
      </c>
      <c r="AM77" s="67">
        <f t="shared" ref="AM77:AM82" si="308">(AL77*$D77*$E77*$G77*$K77*$AM$8)</f>
        <v>0</v>
      </c>
      <c r="AN77" s="68">
        <v>0</v>
      </c>
      <c r="AO77" s="67">
        <f t="shared" ref="AO77:AO82" si="309">(AN77*$D77*$E77*$G77*$K77*$AO$8)</f>
        <v>0</v>
      </c>
      <c r="AP77" s="68"/>
      <c r="AQ77" s="67">
        <f t="shared" ref="AQ77:AQ82" si="310">(AP77*$D77*$E77*$G77*$J77*$AQ$8)</f>
        <v>0</v>
      </c>
      <c r="AR77" s="68">
        <v>0</v>
      </c>
      <c r="AS77" s="68">
        <f t="shared" ref="AS77:AS82" si="311">(AR77*$D77*$E77*$G77*$J77*$AS$8)</f>
        <v>0</v>
      </c>
      <c r="AT77" s="68">
        <v>0</v>
      </c>
      <c r="AU77" s="68">
        <f t="shared" ref="AU77:AU82" si="312">(AT77*$D77*$E77*$G77*$J77*$AU$8)</f>
        <v>0</v>
      </c>
      <c r="AV77" s="68">
        <v>0</v>
      </c>
      <c r="AW77" s="67">
        <f t="shared" ref="AW77:AW82" si="313">(AV77*$D77*$E77*$G77*$J77*$AW$8)</f>
        <v>0</v>
      </c>
      <c r="AX77" s="68">
        <v>0</v>
      </c>
      <c r="AY77" s="67">
        <f t="shared" ref="AY77:AY82" si="314">(AX77*$D77*$E77*$G77*$J77*$AY$8)</f>
        <v>0</v>
      </c>
      <c r="AZ77" s="68">
        <v>0</v>
      </c>
      <c r="BA77" s="67">
        <f t="shared" ref="BA77:BA82" si="315">(AZ77*$D77*$E77*$G77*$J77*$BA$8)</f>
        <v>0</v>
      </c>
      <c r="BB77" s="68">
        <v>30</v>
      </c>
      <c r="BC77" s="67">
        <f t="shared" ref="BC77:BC82" si="316">(BB77*$D77*$E77*$G77*$J77*$BC$8)</f>
        <v>613628.4</v>
      </c>
      <c r="BD77" s="68"/>
      <c r="BE77" s="67">
        <f t="shared" ref="BE77:BE82" si="317">(BD77*$D77*$E77*$G77*$J77*$BE$8)</f>
        <v>0</v>
      </c>
      <c r="BF77" s="68">
        <v>501</v>
      </c>
      <c r="BG77" s="67">
        <f t="shared" ref="BG77:BG82" si="318">(BF77*$D77*$E77*$G77*$K77*$BG$8)</f>
        <v>11179193.76</v>
      </c>
      <c r="BH77" s="68">
        <v>0</v>
      </c>
      <c r="BI77" s="67">
        <f t="shared" ref="BI77:BI82" si="319">(BH77*$D77*$E77*$G77*$K77*$BI$8)</f>
        <v>0</v>
      </c>
      <c r="BJ77" s="68"/>
      <c r="BK77" s="67">
        <f t="shared" ref="BK77:BK82" si="320">(BJ77*$D77*$E77*$G77*$K77*$BK$8)</f>
        <v>0</v>
      </c>
      <c r="BL77" s="68">
        <v>0</v>
      </c>
      <c r="BM77" s="67">
        <f t="shared" ref="BM77:BM82" si="321">(BL77*$D77*$E77*$G77*$K77*$BM$8)</f>
        <v>0</v>
      </c>
      <c r="BN77" s="68">
        <v>79</v>
      </c>
      <c r="BO77" s="67">
        <f t="shared" ref="BO77:BO82" si="322">(BN77*$D77*$E77*$G77*$K77*$BO$8)</f>
        <v>1939065.7440000002</v>
      </c>
      <c r="BP77" s="68"/>
      <c r="BQ77" s="67">
        <f t="shared" ref="BQ77:BQ82" si="323">(BP77*$D77*$E77*$G77*$K77*$BQ$8)</f>
        <v>0</v>
      </c>
      <c r="BR77" s="68">
        <v>20</v>
      </c>
      <c r="BS77" s="67">
        <f t="shared" ref="BS77:BS82" si="324">(BR77*$D77*$E77*$G77*$K77*$BS$8)</f>
        <v>557844</v>
      </c>
      <c r="BT77" s="68"/>
      <c r="BU77" s="67">
        <f t="shared" ref="BU77:BU82" si="325">(BT77*$D77*$E77*$G77*$K77*$BU$8)</f>
        <v>0</v>
      </c>
      <c r="BV77" s="68">
        <v>60</v>
      </c>
      <c r="BW77" s="67">
        <f t="shared" ref="BW77:BW82" si="326">(BV77*$D77*$E77*$G77*$K77*$BW$8)</f>
        <v>1673531.9999999998</v>
      </c>
      <c r="BX77" s="68">
        <v>70</v>
      </c>
      <c r="BY77" s="67">
        <f t="shared" ref="BY77:BY82" si="327">(BX77*$D77*$E77*$G77*$K77*$BY$8)</f>
        <v>1561963.1999999997</v>
      </c>
      <c r="BZ77" s="68">
        <v>28</v>
      </c>
      <c r="CA77" s="67">
        <f t="shared" ref="CA77:CA82" si="328">(BZ77*$D77*$E77*$G77*$K77*$CA$8)</f>
        <v>624785.28</v>
      </c>
      <c r="CB77" s="68">
        <v>0</v>
      </c>
      <c r="CC77" s="67">
        <f t="shared" ref="CC77:CC82" si="329">(CB77*$D77*$E77*$G77*$J77*$CC$8)</f>
        <v>0</v>
      </c>
      <c r="CD77" s="68">
        <v>0</v>
      </c>
      <c r="CE77" s="67">
        <f t="shared" ref="CE77:CE82" si="330">(CD77*$D77*$E77*$G77*$J77*$CE$8)</f>
        <v>0</v>
      </c>
      <c r="CF77" s="68">
        <v>0</v>
      </c>
      <c r="CG77" s="67">
        <f t="shared" ref="CG77:CG82" si="331">(CF77*$D77*$E77*$G77*$J77*$CG$8)</f>
        <v>0</v>
      </c>
      <c r="CH77" s="68"/>
      <c r="CI77" s="68">
        <f t="shared" ref="CI77:CI82" si="332">(CH77*$D77*$E77*$G77*$J77*$CI$8)</f>
        <v>0</v>
      </c>
      <c r="CJ77" s="68"/>
      <c r="CK77" s="67">
        <f t="shared" ref="CK77:CK82" si="333">(CJ77*$D77*$E77*$G77*$K77*$CK$8)</f>
        <v>0</v>
      </c>
      <c r="CL77" s="68">
        <v>0</v>
      </c>
      <c r="CM77" s="67">
        <f t="shared" ref="CM77:CM82" si="334">(CL77*$D77*$E77*$G77*$J77*$CM$8)</f>
        <v>0</v>
      </c>
      <c r="CN77" s="68"/>
      <c r="CO77" s="67">
        <f t="shared" ref="CO77:CO82" si="335">(CN77*$D77*$E77*$G77*$J77*$CO$8)</f>
        <v>0</v>
      </c>
      <c r="CP77" s="68"/>
      <c r="CQ77" s="67">
        <f t="shared" ref="CQ77:CQ82" si="336">(CP77*$D77*$E77*$G77*$J77*$CQ$8)</f>
        <v>0</v>
      </c>
      <c r="CR77" s="68">
        <v>35</v>
      </c>
      <c r="CS77" s="67">
        <f t="shared" ref="CS77:CS82" si="337">(CR77*$D77*$E77*$G77*$J77*$CS$8)</f>
        <v>735424.33999999985</v>
      </c>
      <c r="CT77" s="68">
        <v>50</v>
      </c>
      <c r="CU77" s="67">
        <f t="shared" ref="CU77:CU82" si="338">(CT77*$D77*$E77*$G77*$J77*$CU$8)</f>
        <v>1050606.1999999997</v>
      </c>
      <c r="CV77" s="68">
        <v>0</v>
      </c>
      <c r="CW77" s="67">
        <f t="shared" ref="CW77:CW82" si="339">(CV77*$D77*$E77*$G77*$K77*$CW$8)</f>
        <v>0</v>
      </c>
      <c r="CX77" s="82">
        <v>0</v>
      </c>
      <c r="CY77" s="67">
        <f t="shared" ref="CY77:CY82" si="340">(CX77*$D77*$E77*$G77*$K77*$CY$8)</f>
        <v>0</v>
      </c>
      <c r="CZ77" s="68"/>
      <c r="DA77" s="67">
        <f t="shared" ref="DA77:DA82" si="341">(CZ77*$D77*$E77*$G77*$J77*$DA$8)</f>
        <v>0</v>
      </c>
      <c r="DB77" s="68">
        <v>0</v>
      </c>
      <c r="DC77" s="73">
        <f t="shared" ref="DC77:DC82" si="342">(DB77*$D77*$E77*$G77*$K77*$DC$8)</f>
        <v>0</v>
      </c>
      <c r="DD77" s="68">
        <v>70</v>
      </c>
      <c r="DE77" s="67">
        <f t="shared" ref="DE77:DE82" si="343">(DD77*$D77*$E77*$G77*$K77*$DE$8)</f>
        <v>1561963.1999999997</v>
      </c>
      <c r="DF77" s="83"/>
      <c r="DG77" s="67">
        <f t="shared" ref="DG77:DG82" si="344">(DF77*$D77*$E77*$G77*$K77*$DG$8)</f>
        <v>0</v>
      </c>
      <c r="DH77" s="68">
        <v>5</v>
      </c>
      <c r="DI77" s="67">
        <f t="shared" ref="DI77:DI82" si="345">(DH77*$D77*$E77*$G77*$K77*$DI$8)</f>
        <v>126072.74399999999</v>
      </c>
      <c r="DJ77" s="68"/>
      <c r="DK77" s="67">
        <f t="shared" ref="DK77:DK82" si="346">(DJ77*$D77*$E77*$G77*$L77*$DK$8)</f>
        <v>0</v>
      </c>
      <c r="DL77" s="68">
        <v>8</v>
      </c>
      <c r="DM77" s="93">
        <f t="shared" ref="DM77:DM82" si="347">(DL77*$D77*$E77*$G77*$M77*$DM$8)</f>
        <v>327693.5039999999</v>
      </c>
      <c r="DN77" s="77">
        <f t="shared" ref="DN77:DO89" si="348">SUM(N77,P77,R77,T77,V77,X77,Z77,AB77,AD77,AF77,AH77,AJ77,AL77,AP77,AR77,CF77,AT77,AV77,AX77,AZ77,BB77,CJ77,BD77,BF77,BH77,BL77,AN77,BN77,BP77,BR77,BT77,BV77,BX77,BZ77,CB77,CD77,CH77,CL77,CN77,CP77,CR77,CT77,CV77,CX77,BJ77,CZ77,DB77,DD77,DF77,DH77,DJ77,DL77)</f>
        <v>1596</v>
      </c>
      <c r="DO77" s="75">
        <f t="shared" si="348"/>
        <v>35042511.572000004</v>
      </c>
    </row>
    <row r="78" spans="1:119" ht="15.75" customHeight="1" x14ac:dyDescent="0.25">
      <c r="A78" s="78"/>
      <c r="B78" s="79">
        <v>57</v>
      </c>
      <c r="C78" s="60" t="s">
        <v>204</v>
      </c>
      <c r="D78" s="61">
        <v>22900</v>
      </c>
      <c r="E78" s="80">
        <v>0.62</v>
      </c>
      <c r="F78" s="80"/>
      <c r="G78" s="63">
        <v>1</v>
      </c>
      <c r="H78" s="64"/>
      <c r="I78" s="64"/>
      <c r="J78" s="61">
        <v>1.4</v>
      </c>
      <c r="K78" s="61">
        <v>1.68</v>
      </c>
      <c r="L78" s="61">
        <v>2.23</v>
      </c>
      <c r="M78" s="65">
        <v>2.57</v>
      </c>
      <c r="N78" s="68"/>
      <c r="O78" s="67">
        <f t="shared" si="296"/>
        <v>0</v>
      </c>
      <c r="P78" s="68"/>
      <c r="Q78" s="68">
        <f t="shared" si="297"/>
        <v>0</v>
      </c>
      <c r="R78" s="68">
        <v>1603</v>
      </c>
      <c r="S78" s="67">
        <f t="shared" si="298"/>
        <v>35049466.759999998</v>
      </c>
      <c r="T78" s="68"/>
      <c r="U78" s="67">
        <f t="shared" si="299"/>
        <v>0</v>
      </c>
      <c r="V78" s="68"/>
      <c r="W78" s="67">
        <f t="shared" si="300"/>
        <v>0</v>
      </c>
      <c r="X78" s="68"/>
      <c r="Y78" s="67">
        <f t="shared" si="301"/>
        <v>0</v>
      </c>
      <c r="Z78" s="68"/>
      <c r="AA78" s="67">
        <f t="shared" si="302"/>
        <v>0</v>
      </c>
      <c r="AB78" s="68"/>
      <c r="AC78" s="67">
        <f t="shared" si="303"/>
        <v>0</v>
      </c>
      <c r="AD78" s="68"/>
      <c r="AE78" s="67">
        <f t="shared" si="304"/>
        <v>0</v>
      </c>
      <c r="AF78" s="68"/>
      <c r="AG78" s="67">
        <f t="shared" si="305"/>
        <v>0</v>
      </c>
      <c r="AH78" s="70"/>
      <c r="AI78" s="67">
        <f t="shared" si="306"/>
        <v>0</v>
      </c>
      <c r="AJ78" s="68">
        <v>52</v>
      </c>
      <c r="AK78" s="67">
        <f t="shared" si="307"/>
        <v>1136975.8400000001</v>
      </c>
      <c r="AL78" s="82">
        <v>0</v>
      </c>
      <c r="AM78" s="67">
        <f t="shared" si="308"/>
        <v>0</v>
      </c>
      <c r="AN78" s="68"/>
      <c r="AO78" s="67">
        <f t="shared" si="309"/>
        <v>0</v>
      </c>
      <c r="AP78" s="68"/>
      <c r="AQ78" s="67">
        <f t="shared" si="310"/>
        <v>0</v>
      </c>
      <c r="AR78" s="68"/>
      <c r="AS78" s="68">
        <f t="shared" si="311"/>
        <v>0</v>
      </c>
      <c r="AT78" s="68"/>
      <c r="AU78" s="68">
        <f t="shared" si="312"/>
        <v>0</v>
      </c>
      <c r="AV78" s="68"/>
      <c r="AW78" s="67">
        <f t="shared" si="313"/>
        <v>0</v>
      </c>
      <c r="AX78" s="68"/>
      <c r="AY78" s="67">
        <f t="shared" si="314"/>
        <v>0</v>
      </c>
      <c r="AZ78" s="68"/>
      <c r="BA78" s="67">
        <f t="shared" si="315"/>
        <v>0</v>
      </c>
      <c r="BB78" s="68">
        <v>83</v>
      </c>
      <c r="BC78" s="67">
        <f t="shared" si="316"/>
        <v>1814788.36</v>
      </c>
      <c r="BD78" s="68"/>
      <c r="BE78" s="67">
        <f t="shared" si="317"/>
        <v>0</v>
      </c>
      <c r="BF78" s="68">
        <v>1327</v>
      </c>
      <c r="BG78" s="67">
        <f t="shared" si="318"/>
        <v>31652453.279999997</v>
      </c>
      <c r="BH78" s="68"/>
      <c r="BI78" s="67">
        <f t="shared" si="319"/>
        <v>0</v>
      </c>
      <c r="BJ78" s="68"/>
      <c r="BK78" s="67">
        <f t="shared" si="320"/>
        <v>0</v>
      </c>
      <c r="BL78" s="68"/>
      <c r="BM78" s="67">
        <f t="shared" si="321"/>
        <v>0</v>
      </c>
      <c r="BN78" s="68">
        <v>230</v>
      </c>
      <c r="BO78" s="67">
        <f t="shared" si="322"/>
        <v>6034717.9200000009</v>
      </c>
      <c r="BP78" s="68">
        <v>1</v>
      </c>
      <c r="BQ78" s="67">
        <f t="shared" si="323"/>
        <v>23852.639999999999</v>
      </c>
      <c r="BR78" s="68">
        <v>37</v>
      </c>
      <c r="BS78" s="67">
        <f t="shared" si="324"/>
        <v>1103184.5999999999</v>
      </c>
      <c r="BT78" s="68"/>
      <c r="BU78" s="67">
        <f t="shared" si="325"/>
        <v>0</v>
      </c>
      <c r="BV78" s="68">
        <v>109</v>
      </c>
      <c r="BW78" s="67">
        <f t="shared" si="326"/>
        <v>3249922.1999999997</v>
      </c>
      <c r="BX78" s="68">
        <v>130</v>
      </c>
      <c r="BY78" s="67">
        <f t="shared" si="327"/>
        <v>3100843.1999999997</v>
      </c>
      <c r="BZ78" s="68">
        <v>88</v>
      </c>
      <c r="CA78" s="67">
        <f t="shared" si="328"/>
        <v>2099032.3199999998</v>
      </c>
      <c r="CB78" s="68"/>
      <c r="CC78" s="67">
        <f t="shared" si="329"/>
        <v>0</v>
      </c>
      <c r="CD78" s="68"/>
      <c r="CE78" s="67">
        <f t="shared" si="330"/>
        <v>0</v>
      </c>
      <c r="CF78" s="68"/>
      <c r="CG78" s="67">
        <f t="shared" si="331"/>
        <v>0</v>
      </c>
      <c r="CH78" s="68"/>
      <c r="CI78" s="68">
        <f t="shared" si="332"/>
        <v>0</v>
      </c>
      <c r="CJ78" s="68"/>
      <c r="CK78" s="67">
        <f t="shared" si="333"/>
        <v>0</v>
      </c>
      <c r="CL78" s="68"/>
      <c r="CM78" s="67">
        <f t="shared" si="334"/>
        <v>0</v>
      </c>
      <c r="CN78" s="68"/>
      <c r="CO78" s="67">
        <f t="shared" si="335"/>
        <v>0</v>
      </c>
      <c r="CP78" s="68"/>
      <c r="CQ78" s="67">
        <f t="shared" si="336"/>
        <v>0</v>
      </c>
      <c r="CR78" s="68">
        <v>101</v>
      </c>
      <c r="CS78" s="67">
        <f t="shared" si="337"/>
        <v>2268584.8359999997</v>
      </c>
      <c r="CT78" s="68">
        <v>213</v>
      </c>
      <c r="CU78" s="67">
        <f t="shared" si="338"/>
        <v>4784243.2679999992</v>
      </c>
      <c r="CV78" s="68"/>
      <c r="CW78" s="67">
        <f t="shared" si="339"/>
        <v>0</v>
      </c>
      <c r="CX78" s="82">
        <v>0</v>
      </c>
      <c r="CY78" s="67">
        <f t="shared" si="340"/>
        <v>0</v>
      </c>
      <c r="CZ78" s="68"/>
      <c r="DA78" s="67">
        <f t="shared" si="341"/>
        <v>0</v>
      </c>
      <c r="DB78" s="68"/>
      <c r="DC78" s="73">
        <f t="shared" si="342"/>
        <v>0</v>
      </c>
      <c r="DD78" s="68">
        <v>163</v>
      </c>
      <c r="DE78" s="67">
        <f t="shared" si="343"/>
        <v>3887980.32</v>
      </c>
      <c r="DF78" s="83"/>
      <c r="DG78" s="67">
        <f t="shared" si="344"/>
        <v>0</v>
      </c>
      <c r="DH78" s="68">
        <v>1</v>
      </c>
      <c r="DI78" s="67">
        <f t="shared" si="345"/>
        <v>26953.483199999995</v>
      </c>
      <c r="DJ78" s="68"/>
      <c r="DK78" s="67">
        <f t="shared" si="346"/>
        <v>0</v>
      </c>
      <c r="DL78" s="68">
        <v>14</v>
      </c>
      <c r="DM78" s="93">
        <f t="shared" si="347"/>
        <v>613012.848</v>
      </c>
      <c r="DN78" s="77">
        <f t="shared" si="348"/>
        <v>4152</v>
      </c>
      <c r="DO78" s="75">
        <f t="shared" si="348"/>
        <v>96846011.875199974</v>
      </c>
    </row>
    <row r="79" spans="1:119" ht="15.75" customHeight="1" x14ac:dyDescent="0.25">
      <c r="A79" s="78"/>
      <c r="B79" s="79">
        <v>58</v>
      </c>
      <c r="C79" s="60" t="s">
        <v>205</v>
      </c>
      <c r="D79" s="61">
        <v>22900</v>
      </c>
      <c r="E79" s="80">
        <v>1.4</v>
      </c>
      <c r="F79" s="80"/>
      <c r="G79" s="63">
        <v>1</v>
      </c>
      <c r="H79" s="64"/>
      <c r="I79" s="64"/>
      <c r="J79" s="61">
        <v>1.4</v>
      </c>
      <c r="K79" s="61">
        <v>1.68</v>
      </c>
      <c r="L79" s="61">
        <v>2.23</v>
      </c>
      <c r="M79" s="65">
        <v>2.57</v>
      </c>
      <c r="N79" s="68"/>
      <c r="O79" s="67">
        <f t="shared" si="296"/>
        <v>0</v>
      </c>
      <c r="P79" s="68"/>
      <c r="Q79" s="68">
        <f t="shared" si="297"/>
        <v>0</v>
      </c>
      <c r="R79" s="68">
        <v>3</v>
      </c>
      <c r="S79" s="67">
        <f t="shared" si="298"/>
        <v>148117.20000000001</v>
      </c>
      <c r="T79" s="68"/>
      <c r="U79" s="67">
        <f t="shared" si="299"/>
        <v>0</v>
      </c>
      <c r="V79" s="68">
        <v>0</v>
      </c>
      <c r="W79" s="67">
        <f t="shared" si="300"/>
        <v>0</v>
      </c>
      <c r="X79" s="68">
        <v>0</v>
      </c>
      <c r="Y79" s="67">
        <f t="shared" si="301"/>
        <v>0</v>
      </c>
      <c r="Z79" s="68"/>
      <c r="AA79" s="67">
        <f t="shared" si="302"/>
        <v>0</v>
      </c>
      <c r="AB79" s="68">
        <v>0</v>
      </c>
      <c r="AC79" s="67">
        <f t="shared" si="303"/>
        <v>0</v>
      </c>
      <c r="AD79" s="68"/>
      <c r="AE79" s="67">
        <f t="shared" si="304"/>
        <v>0</v>
      </c>
      <c r="AF79" s="68">
        <v>0</v>
      </c>
      <c r="AG79" s="67">
        <f t="shared" si="305"/>
        <v>0</v>
      </c>
      <c r="AH79" s="70"/>
      <c r="AI79" s="67">
        <f t="shared" si="306"/>
        <v>0</v>
      </c>
      <c r="AJ79" s="68">
        <v>30</v>
      </c>
      <c r="AK79" s="67">
        <f t="shared" si="307"/>
        <v>1481171.9999999998</v>
      </c>
      <c r="AL79" s="82">
        <v>0</v>
      </c>
      <c r="AM79" s="67">
        <f t="shared" si="308"/>
        <v>0</v>
      </c>
      <c r="AN79" s="68"/>
      <c r="AO79" s="67">
        <f t="shared" si="309"/>
        <v>0</v>
      </c>
      <c r="AP79" s="68"/>
      <c r="AQ79" s="67">
        <f t="shared" si="310"/>
        <v>0</v>
      </c>
      <c r="AR79" s="68">
        <v>0</v>
      </c>
      <c r="AS79" s="68">
        <f t="shared" si="311"/>
        <v>0</v>
      </c>
      <c r="AT79" s="68">
        <v>0</v>
      </c>
      <c r="AU79" s="68">
        <f t="shared" si="312"/>
        <v>0</v>
      </c>
      <c r="AV79" s="68">
        <v>0</v>
      </c>
      <c r="AW79" s="67">
        <f t="shared" si="313"/>
        <v>0</v>
      </c>
      <c r="AX79" s="68">
        <v>0</v>
      </c>
      <c r="AY79" s="67">
        <f t="shared" si="314"/>
        <v>0</v>
      </c>
      <c r="AZ79" s="68">
        <v>0</v>
      </c>
      <c r="BA79" s="67">
        <f t="shared" si="315"/>
        <v>0</v>
      </c>
      <c r="BB79" s="68"/>
      <c r="BC79" s="67">
        <f t="shared" si="316"/>
        <v>0</v>
      </c>
      <c r="BD79" s="68"/>
      <c r="BE79" s="67">
        <f t="shared" si="317"/>
        <v>0</v>
      </c>
      <c r="BF79" s="68">
        <v>5</v>
      </c>
      <c r="BG79" s="67">
        <f t="shared" si="318"/>
        <v>269304</v>
      </c>
      <c r="BH79" s="68">
        <v>0</v>
      </c>
      <c r="BI79" s="67">
        <f t="shared" si="319"/>
        <v>0</v>
      </c>
      <c r="BJ79" s="68"/>
      <c r="BK79" s="67">
        <f t="shared" si="320"/>
        <v>0</v>
      </c>
      <c r="BL79" s="68">
        <v>0</v>
      </c>
      <c r="BM79" s="67">
        <f t="shared" si="321"/>
        <v>0</v>
      </c>
      <c r="BN79" s="68">
        <v>8</v>
      </c>
      <c r="BO79" s="67">
        <f t="shared" si="322"/>
        <v>473975.03999999992</v>
      </c>
      <c r="BP79" s="68"/>
      <c r="BQ79" s="67">
        <f t="shared" si="323"/>
        <v>0</v>
      </c>
      <c r="BR79" s="68"/>
      <c r="BS79" s="67">
        <f t="shared" si="324"/>
        <v>0</v>
      </c>
      <c r="BT79" s="68"/>
      <c r="BU79" s="67">
        <f t="shared" si="325"/>
        <v>0</v>
      </c>
      <c r="BV79" s="68">
        <v>1</v>
      </c>
      <c r="BW79" s="67">
        <f t="shared" si="326"/>
        <v>67325.999999999985</v>
      </c>
      <c r="BX79" s="68">
        <v>1</v>
      </c>
      <c r="BY79" s="67">
        <f t="shared" si="327"/>
        <v>53860.799999999988</v>
      </c>
      <c r="BZ79" s="68"/>
      <c r="CA79" s="67">
        <f t="shared" si="328"/>
        <v>0</v>
      </c>
      <c r="CB79" s="68">
        <v>0</v>
      </c>
      <c r="CC79" s="67">
        <f t="shared" si="329"/>
        <v>0</v>
      </c>
      <c r="CD79" s="68">
        <v>0</v>
      </c>
      <c r="CE79" s="67">
        <f t="shared" si="330"/>
        <v>0</v>
      </c>
      <c r="CF79" s="68">
        <v>0</v>
      </c>
      <c r="CG79" s="67">
        <f t="shared" si="331"/>
        <v>0</v>
      </c>
      <c r="CH79" s="68"/>
      <c r="CI79" s="68">
        <f t="shared" si="332"/>
        <v>0</v>
      </c>
      <c r="CJ79" s="68"/>
      <c r="CK79" s="67">
        <f t="shared" si="333"/>
        <v>0</v>
      </c>
      <c r="CL79" s="68"/>
      <c r="CM79" s="67">
        <f t="shared" si="334"/>
        <v>0</v>
      </c>
      <c r="CN79" s="68"/>
      <c r="CO79" s="67">
        <f t="shared" si="335"/>
        <v>0</v>
      </c>
      <c r="CP79" s="68"/>
      <c r="CQ79" s="67">
        <f t="shared" si="336"/>
        <v>0</v>
      </c>
      <c r="CR79" s="68"/>
      <c r="CS79" s="67">
        <f t="shared" si="337"/>
        <v>0</v>
      </c>
      <c r="CT79" s="68"/>
      <c r="CU79" s="67">
        <f t="shared" si="338"/>
        <v>0</v>
      </c>
      <c r="CV79" s="68">
        <v>0</v>
      </c>
      <c r="CW79" s="67">
        <f t="shared" si="339"/>
        <v>0</v>
      </c>
      <c r="CX79" s="82">
        <v>0</v>
      </c>
      <c r="CY79" s="67">
        <f t="shared" si="340"/>
        <v>0</v>
      </c>
      <c r="CZ79" s="68"/>
      <c r="DA79" s="67">
        <f t="shared" si="341"/>
        <v>0</v>
      </c>
      <c r="DB79" s="68">
        <v>0</v>
      </c>
      <c r="DC79" s="73">
        <f t="shared" si="342"/>
        <v>0</v>
      </c>
      <c r="DD79" s="68">
        <v>4</v>
      </c>
      <c r="DE79" s="67">
        <f t="shared" si="343"/>
        <v>215443.19999999995</v>
      </c>
      <c r="DF79" s="83"/>
      <c r="DG79" s="67">
        <f t="shared" si="344"/>
        <v>0</v>
      </c>
      <c r="DH79" s="68">
        <v>3</v>
      </c>
      <c r="DI79" s="67">
        <f t="shared" si="345"/>
        <v>182588.11199999996</v>
      </c>
      <c r="DJ79" s="68"/>
      <c r="DK79" s="67">
        <f t="shared" si="346"/>
        <v>0</v>
      </c>
      <c r="DL79" s="68"/>
      <c r="DM79" s="93">
        <f t="shared" si="347"/>
        <v>0</v>
      </c>
      <c r="DN79" s="77">
        <f t="shared" si="348"/>
        <v>55</v>
      </c>
      <c r="DO79" s="75">
        <f t="shared" si="348"/>
        <v>2891786.351999999</v>
      </c>
    </row>
    <row r="80" spans="1:119" ht="15.75" customHeight="1" x14ac:dyDescent="0.25">
      <c r="A80" s="78"/>
      <c r="B80" s="79">
        <v>59</v>
      </c>
      <c r="C80" s="60" t="s">
        <v>206</v>
      </c>
      <c r="D80" s="61">
        <v>22900</v>
      </c>
      <c r="E80" s="80">
        <v>1.27</v>
      </c>
      <c r="F80" s="80"/>
      <c r="G80" s="63">
        <v>1</v>
      </c>
      <c r="H80" s="64"/>
      <c r="I80" s="64"/>
      <c r="J80" s="61">
        <v>1.4</v>
      </c>
      <c r="K80" s="61">
        <v>1.68</v>
      </c>
      <c r="L80" s="61">
        <v>2.23</v>
      </c>
      <c r="M80" s="65">
        <v>2.57</v>
      </c>
      <c r="N80" s="68">
        <v>14</v>
      </c>
      <c r="O80" s="67">
        <f t="shared" si="296"/>
        <v>627029.48</v>
      </c>
      <c r="P80" s="68"/>
      <c r="Q80" s="68">
        <f t="shared" si="297"/>
        <v>0</v>
      </c>
      <c r="R80" s="68">
        <v>5</v>
      </c>
      <c r="S80" s="67">
        <f t="shared" si="298"/>
        <v>223939.1</v>
      </c>
      <c r="T80" s="68"/>
      <c r="U80" s="67">
        <f t="shared" si="299"/>
        <v>0</v>
      </c>
      <c r="V80" s="68"/>
      <c r="W80" s="67">
        <f t="shared" si="300"/>
        <v>0</v>
      </c>
      <c r="X80" s="68"/>
      <c r="Y80" s="67">
        <f t="shared" si="301"/>
        <v>0</v>
      </c>
      <c r="Z80" s="68"/>
      <c r="AA80" s="67">
        <f t="shared" si="302"/>
        <v>0</v>
      </c>
      <c r="AB80" s="68"/>
      <c r="AC80" s="67">
        <f t="shared" si="303"/>
        <v>0</v>
      </c>
      <c r="AD80" s="68">
        <v>36</v>
      </c>
      <c r="AE80" s="67">
        <f t="shared" si="304"/>
        <v>1612361.52</v>
      </c>
      <c r="AF80" s="68"/>
      <c r="AG80" s="67">
        <f t="shared" si="305"/>
        <v>0</v>
      </c>
      <c r="AH80" s="70"/>
      <c r="AI80" s="67">
        <f t="shared" si="306"/>
        <v>0</v>
      </c>
      <c r="AJ80" s="68">
        <v>33</v>
      </c>
      <c r="AK80" s="67">
        <f t="shared" si="307"/>
        <v>1477998.06</v>
      </c>
      <c r="AL80" s="82">
        <v>0</v>
      </c>
      <c r="AM80" s="67">
        <f t="shared" si="308"/>
        <v>0</v>
      </c>
      <c r="AN80" s="68"/>
      <c r="AO80" s="73">
        <f t="shared" si="309"/>
        <v>0</v>
      </c>
      <c r="AP80" s="68"/>
      <c r="AQ80" s="67">
        <f t="shared" si="310"/>
        <v>0</v>
      </c>
      <c r="AR80" s="68">
        <v>1</v>
      </c>
      <c r="AS80" s="68">
        <f t="shared" si="311"/>
        <v>36644.58</v>
      </c>
      <c r="AT80" s="68">
        <v>18</v>
      </c>
      <c r="AU80" s="68">
        <f t="shared" si="312"/>
        <v>842825.33999999985</v>
      </c>
      <c r="AV80" s="68"/>
      <c r="AW80" s="67">
        <f t="shared" si="313"/>
        <v>0</v>
      </c>
      <c r="AX80" s="68"/>
      <c r="AY80" s="67">
        <f t="shared" si="314"/>
        <v>0</v>
      </c>
      <c r="AZ80" s="68"/>
      <c r="BA80" s="67">
        <f t="shared" si="315"/>
        <v>0</v>
      </c>
      <c r="BB80" s="68">
        <v>4</v>
      </c>
      <c r="BC80" s="67">
        <f t="shared" si="316"/>
        <v>179151.28</v>
      </c>
      <c r="BD80" s="68">
        <v>1</v>
      </c>
      <c r="BE80" s="67">
        <f t="shared" si="317"/>
        <v>44787.82</v>
      </c>
      <c r="BF80" s="68">
        <v>35</v>
      </c>
      <c r="BG80" s="67">
        <f t="shared" si="318"/>
        <v>1710080.4</v>
      </c>
      <c r="BH80" s="68">
        <v>1</v>
      </c>
      <c r="BI80" s="67">
        <f t="shared" si="319"/>
        <v>48859.439999999995</v>
      </c>
      <c r="BJ80" s="68"/>
      <c r="BK80" s="67">
        <f t="shared" si="320"/>
        <v>0</v>
      </c>
      <c r="BL80" s="68"/>
      <c r="BM80" s="67">
        <f t="shared" si="321"/>
        <v>0</v>
      </c>
      <c r="BN80" s="68">
        <v>25</v>
      </c>
      <c r="BO80" s="67">
        <f t="shared" si="322"/>
        <v>1343634.6</v>
      </c>
      <c r="BP80" s="68">
        <v>12</v>
      </c>
      <c r="BQ80" s="67">
        <f t="shared" si="323"/>
        <v>586313.28</v>
      </c>
      <c r="BR80" s="68">
        <v>49</v>
      </c>
      <c r="BS80" s="67">
        <f t="shared" si="324"/>
        <v>2992640.7</v>
      </c>
      <c r="BT80" s="68">
        <v>3</v>
      </c>
      <c r="BU80" s="67">
        <f t="shared" si="325"/>
        <v>131920.48800000001</v>
      </c>
      <c r="BV80" s="68">
        <v>5</v>
      </c>
      <c r="BW80" s="67">
        <f t="shared" si="326"/>
        <v>305371.5</v>
      </c>
      <c r="BX80" s="68">
        <v>7</v>
      </c>
      <c r="BY80" s="67">
        <f t="shared" si="327"/>
        <v>342016.08</v>
      </c>
      <c r="BZ80" s="68"/>
      <c r="CA80" s="75">
        <f t="shared" si="328"/>
        <v>0</v>
      </c>
      <c r="CB80" s="68"/>
      <c r="CC80" s="67">
        <f t="shared" si="329"/>
        <v>0</v>
      </c>
      <c r="CD80" s="68"/>
      <c r="CE80" s="67">
        <f t="shared" si="330"/>
        <v>0</v>
      </c>
      <c r="CF80" s="68"/>
      <c r="CG80" s="67">
        <f t="shared" si="331"/>
        <v>0</v>
      </c>
      <c r="CH80" s="68"/>
      <c r="CI80" s="68">
        <f t="shared" si="332"/>
        <v>0</v>
      </c>
      <c r="CJ80" s="68"/>
      <c r="CK80" s="67">
        <f t="shared" si="333"/>
        <v>0</v>
      </c>
      <c r="CL80" s="68"/>
      <c r="CM80" s="67">
        <f t="shared" si="334"/>
        <v>0</v>
      </c>
      <c r="CN80" s="68">
        <v>2</v>
      </c>
      <c r="CO80" s="67">
        <f t="shared" si="335"/>
        <v>57002.679999999993</v>
      </c>
      <c r="CP80" s="68">
        <v>19</v>
      </c>
      <c r="CQ80" s="67">
        <f t="shared" si="336"/>
        <v>541525.46</v>
      </c>
      <c r="CR80" s="68">
        <v>4</v>
      </c>
      <c r="CS80" s="67">
        <f t="shared" si="337"/>
        <v>184037.22399999996</v>
      </c>
      <c r="CT80" s="68">
        <v>12</v>
      </c>
      <c r="CU80" s="67">
        <f t="shared" si="338"/>
        <v>552111.6719999999</v>
      </c>
      <c r="CV80" s="68"/>
      <c r="CW80" s="67">
        <f t="shared" si="339"/>
        <v>0</v>
      </c>
      <c r="CX80" s="82">
        <v>19</v>
      </c>
      <c r="CY80" s="67">
        <f t="shared" si="340"/>
        <v>835496.424</v>
      </c>
      <c r="CZ80" s="68"/>
      <c r="DA80" s="67">
        <f t="shared" si="341"/>
        <v>0</v>
      </c>
      <c r="DB80" s="68"/>
      <c r="DC80" s="73">
        <f t="shared" si="342"/>
        <v>0</v>
      </c>
      <c r="DD80" s="68">
        <v>4</v>
      </c>
      <c r="DE80" s="67">
        <f t="shared" si="343"/>
        <v>195437.75999999998</v>
      </c>
      <c r="DF80" s="83"/>
      <c r="DG80" s="67">
        <f t="shared" si="344"/>
        <v>0</v>
      </c>
      <c r="DH80" s="68">
        <v>5</v>
      </c>
      <c r="DI80" s="67">
        <f t="shared" si="345"/>
        <v>276055.83599999995</v>
      </c>
      <c r="DJ80" s="68">
        <v>2</v>
      </c>
      <c r="DK80" s="67">
        <f t="shared" si="346"/>
        <v>155652.21599999999</v>
      </c>
      <c r="DL80" s="68"/>
      <c r="DM80" s="75">
        <f t="shared" si="347"/>
        <v>0</v>
      </c>
      <c r="DN80" s="77">
        <f t="shared" si="348"/>
        <v>316</v>
      </c>
      <c r="DO80" s="75">
        <f t="shared" si="348"/>
        <v>15302892.940000001</v>
      </c>
    </row>
    <row r="81" spans="1:119" ht="15.75" customHeight="1" x14ac:dyDescent="0.25">
      <c r="A81" s="78"/>
      <c r="B81" s="79">
        <v>60</v>
      </c>
      <c r="C81" s="60" t="s">
        <v>207</v>
      </c>
      <c r="D81" s="61">
        <v>22900</v>
      </c>
      <c r="E81" s="80">
        <v>3.12</v>
      </c>
      <c r="F81" s="80"/>
      <c r="G81" s="63">
        <v>1</v>
      </c>
      <c r="H81" s="64"/>
      <c r="I81" s="64"/>
      <c r="J81" s="61">
        <v>1.4</v>
      </c>
      <c r="K81" s="61">
        <v>1.68</v>
      </c>
      <c r="L81" s="61">
        <v>2.23</v>
      </c>
      <c r="M81" s="65">
        <v>2.57</v>
      </c>
      <c r="N81" s="68">
        <v>13</v>
      </c>
      <c r="O81" s="67">
        <f t="shared" si="296"/>
        <v>1430388.96</v>
      </c>
      <c r="P81" s="68"/>
      <c r="Q81" s="68">
        <f t="shared" si="297"/>
        <v>0</v>
      </c>
      <c r="R81" s="68"/>
      <c r="S81" s="67">
        <f t="shared" si="298"/>
        <v>0</v>
      </c>
      <c r="T81" s="68"/>
      <c r="U81" s="67">
        <f t="shared" si="299"/>
        <v>0</v>
      </c>
      <c r="V81" s="68"/>
      <c r="W81" s="67">
        <f t="shared" si="300"/>
        <v>0</v>
      </c>
      <c r="X81" s="68"/>
      <c r="Y81" s="67">
        <f t="shared" si="301"/>
        <v>0</v>
      </c>
      <c r="Z81" s="68"/>
      <c r="AA81" s="67">
        <f t="shared" si="302"/>
        <v>0</v>
      </c>
      <c r="AB81" s="68"/>
      <c r="AC81" s="67">
        <f t="shared" si="303"/>
        <v>0</v>
      </c>
      <c r="AD81" s="68">
        <v>7</v>
      </c>
      <c r="AE81" s="67">
        <f t="shared" si="304"/>
        <v>770209.44</v>
      </c>
      <c r="AF81" s="68"/>
      <c r="AG81" s="67">
        <f t="shared" si="305"/>
        <v>0</v>
      </c>
      <c r="AH81" s="70"/>
      <c r="AI81" s="67">
        <f t="shared" si="306"/>
        <v>0</v>
      </c>
      <c r="AJ81" s="68"/>
      <c r="AK81" s="67">
        <f t="shared" si="307"/>
        <v>0</v>
      </c>
      <c r="AL81" s="82">
        <v>0</v>
      </c>
      <c r="AM81" s="67">
        <f t="shared" si="308"/>
        <v>0</v>
      </c>
      <c r="AN81" s="68"/>
      <c r="AO81" s="73">
        <f t="shared" si="309"/>
        <v>0</v>
      </c>
      <c r="AP81" s="68"/>
      <c r="AQ81" s="67">
        <f t="shared" si="310"/>
        <v>0</v>
      </c>
      <c r="AR81" s="68"/>
      <c r="AS81" s="68">
        <f t="shared" si="311"/>
        <v>0</v>
      </c>
      <c r="AT81" s="68">
        <v>4</v>
      </c>
      <c r="AU81" s="68">
        <f t="shared" si="312"/>
        <v>460125.11999999994</v>
      </c>
      <c r="AV81" s="68"/>
      <c r="AW81" s="67">
        <f t="shared" si="313"/>
        <v>0</v>
      </c>
      <c r="AX81" s="68"/>
      <c r="AY81" s="67">
        <f t="shared" si="314"/>
        <v>0</v>
      </c>
      <c r="AZ81" s="68"/>
      <c r="BA81" s="67">
        <f t="shared" si="315"/>
        <v>0</v>
      </c>
      <c r="BB81" s="68"/>
      <c r="BC81" s="67">
        <f t="shared" si="316"/>
        <v>0</v>
      </c>
      <c r="BD81" s="68">
        <v>1</v>
      </c>
      <c r="BE81" s="67">
        <f t="shared" si="317"/>
        <v>110029.92000000001</v>
      </c>
      <c r="BF81" s="68">
        <v>3</v>
      </c>
      <c r="BG81" s="67">
        <f t="shared" si="318"/>
        <v>360097.92</v>
      </c>
      <c r="BH81" s="68">
        <v>7</v>
      </c>
      <c r="BI81" s="67">
        <f t="shared" si="319"/>
        <v>840228.48</v>
      </c>
      <c r="BJ81" s="68"/>
      <c r="BK81" s="67">
        <f t="shared" si="320"/>
        <v>0</v>
      </c>
      <c r="BL81" s="68"/>
      <c r="BM81" s="67">
        <f t="shared" si="321"/>
        <v>0</v>
      </c>
      <c r="BN81" s="68"/>
      <c r="BO81" s="67">
        <f t="shared" si="322"/>
        <v>0</v>
      </c>
      <c r="BP81" s="68">
        <v>0</v>
      </c>
      <c r="BQ81" s="67">
        <f t="shared" si="323"/>
        <v>0</v>
      </c>
      <c r="BR81" s="68"/>
      <c r="BS81" s="67">
        <f t="shared" si="324"/>
        <v>0</v>
      </c>
      <c r="BT81" s="68"/>
      <c r="BU81" s="67">
        <f t="shared" si="325"/>
        <v>0</v>
      </c>
      <c r="BV81" s="68"/>
      <c r="BW81" s="67">
        <f t="shared" si="326"/>
        <v>0</v>
      </c>
      <c r="BX81" s="68"/>
      <c r="BY81" s="67">
        <f t="shared" si="327"/>
        <v>0</v>
      </c>
      <c r="BZ81" s="68"/>
      <c r="CA81" s="75">
        <f t="shared" si="328"/>
        <v>0</v>
      </c>
      <c r="CB81" s="68"/>
      <c r="CC81" s="67">
        <f t="shared" si="329"/>
        <v>0</v>
      </c>
      <c r="CD81" s="68"/>
      <c r="CE81" s="67">
        <f t="shared" si="330"/>
        <v>0</v>
      </c>
      <c r="CF81" s="68"/>
      <c r="CG81" s="67">
        <f t="shared" si="331"/>
        <v>0</v>
      </c>
      <c r="CH81" s="68"/>
      <c r="CI81" s="68">
        <f t="shared" si="332"/>
        <v>0</v>
      </c>
      <c r="CJ81" s="68"/>
      <c r="CK81" s="67">
        <f t="shared" si="333"/>
        <v>0</v>
      </c>
      <c r="CL81" s="68"/>
      <c r="CM81" s="67">
        <f t="shared" si="334"/>
        <v>0</v>
      </c>
      <c r="CN81" s="68"/>
      <c r="CO81" s="67">
        <f t="shared" si="335"/>
        <v>0</v>
      </c>
      <c r="CP81" s="68">
        <v>1</v>
      </c>
      <c r="CQ81" s="67">
        <f t="shared" si="336"/>
        <v>70019.039999999994</v>
      </c>
      <c r="CR81" s="68"/>
      <c r="CS81" s="67">
        <f t="shared" si="337"/>
        <v>0</v>
      </c>
      <c r="CT81" s="68"/>
      <c r="CU81" s="67">
        <f t="shared" si="338"/>
        <v>0</v>
      </c>
      <c r="CV81" s="68"/>
      <c r="CW81" s="67">
        <f t="shared" si="339"/>
        <v>0</v>
      </c>
      <c r="CX81" s="82">
        <v>4</v>
      </c>
      <c r="CY81" s="67">
        <f t="shared" si="340"/>
        <v>432117.50400000002</v>
      </c>
      <c r="CZ81" s="68"/>
      <c r="DA81" s="67">
        <f t="shared" si="341"/>
        <v>0</v>
      </c>
      <c r="DB81" s="68"/>
      <c r="DC81" s="73">
        <f t="shared" si="342"/>
        <v>0</v>
      </c>
      <c r="DD81" s="68"/>
      <c r="DE81" s="67">
        <f t="shared" si="343"/>
        <v>0</v>
      </c>
      <c r="DF81" s="83"/>
      <c r="DG81" s="67">
        <f t="shared" si="344"/>
        <v>0</v>
      </c>
      <c r="DH81" s="68"/>
      <c r="DI81" s="67">
        <f t="shared" si="345"/>
        <v>0</v>
      </c>
      <c r="DJ81" s="68"/>
      <c r="DK81" s="67">
        <f t="shared" si="346"/>
        <v>0</v>
      </c>
      <c r="DL81" s="68"/>
      <c r="DM81" s="75">
        <f t="shared" si="347"/>
        <v>0</v>
      </c>
      <c r="DN81" s="77">
        <f t="shared" si="348"/>
        <v>40</v>
      </c>
      <c r="DO81" s="75">
        <f t="shared" si="348"/>
        <v>4473216.3839999996</v>
      </c>
    </row>
    <row r="82" spans="1:119" ht="15.75" customHeight="1" thickBot="1" x14ac:dyDescent="0.3">
      <c r="A82" s="94"/>
      <c r="B82" s="95">
        <v>61</v>
      </c>
      <c r="C82" s="96" t="s">
        <v>208</v>
      </c>
      <c r="D82" s="97">
        <v>22900</v>
      </c>
      <c r="E82" s="98">
        <v>4.51</v>
      </c>
      <c r="F82" s="98"/>
      <c r="G82" s="99">
        <v>1</v>
      </c>
      <c r="H82" s="100"/>
      <c r="I82" s="100"/>
      <c r="J82" s="97">
        <v>1.4</v>
      </c>
      <c r="K82" s="97">
        <v>1.68</v>
      </c>
      <c r="L82" s="97">
        <v>2.23</v>
      </c>
      <c r="M82" s="101">
        <v>2.57</v>
      </c>
      <c r="N82" s="68"/>
      <c r="O82" s="102">
        <f t="shared" si="296"/>
        <v>0</v>
      </c>
      <c r="P82" s="68"/>
      <c r="Q82" s="103">
        <f t="shared" si="297"/>
        <v>0</v>
      </c>
      <c r="R82" s="103">
        <v>14</v>
      </c>
      <c r="S82" s="102">
        <f t="shared" si="298"/>
        <v>2226695.2400000002</v>
      </c>
      <c r="T82" s="103"/>
      <c r="U82" s="102">
        <f t="shared" si="299"/>
        <v>0</v>
      </c>
      <c r="V82" s="103"/>
      <c r="W82" s="102">
        <f t="shared" si="300"/>
        <v>0</v>
      </c>
      <c r="X82" s="103"/>
      <c r="Y82" s="102">
        <f t="shared" si="301"/>
        <v>0</v>
      </c>
      <c r="Z82" s="103"/>
      <c r="AA82" s="102">
        <f t="shared" si="302"/>
        <v>0</v>
      </c>
      <c r="AB82" s="103"/>
      <c r="AC82" s="102">
        <f t="shared" si="303"/>
        <v>0</v>
      </c>
      <c r="AD82" s="103"/>
      <c r="AE82" s="102">
        <f t="shared" si="304"/>
        <v>0</v>
      </c>
      <c r="AF82" s="103"/>
      <c r="AG82" s="102">
        <f t="shared" si="305"/>
        <v>0</v>
      </c>
      <c r="AH82" s="104"/>
      <c r="AI82" s="102">
        <f t="shared" si="306"/>
        <v>0</v>
      </c>
      <c r="AJ82" s="103"/>
      <c r="AK82" s="102">
        <f t="shared" si="307"/>
        <v>0</v>
      </c>
      <c r="AL82" s="105">
        <v>0</v>
      </c>
      <c r="AM82" s="102">
        <f t="shared" si="308"/>
        <v>0</v>
      </c>
      <c r="AN82" s="103"/>
      <c r="AO82" s="106">
        <f t="shared" si="309"/>
        <v>0</v>
      </c>
      <c r="AP82" s="103"/>
      <c r="AQ82" s="102">
        <f t="shared" si="310"/>
        <v>0</v>
      </c>
      <c r="AR82" s="103"/>
      <c r="AS82" s="103">
        <f t="shared" si="311"/>
        <v>0</v>
      </c>
      <c r="AT82" s="103"/>
      <c r="AU82" s="103">
        <f t="shared" si="312"/>
        <v>0</v>
      </c>
      <c r="AV82" s="103"/>
      <c r="AW82" s="102">
        <f t="shared" si="313"/>
        <v>0</v>
      </c>
      <c r="AX82" s="103"/>
      <c r="AY82" s="102">
        <f t="shared" si="314"/>
        <v>0</v>
      </c>
      <c r="AZ82" s="103"/>
      <c r="BA82" s="102">
        <f t="shared" si="315"/>
        <v>0</v>
      </c>
      <c r="BB82" s="103"/>
      <c r="BC82" s="102">
        <f t="shared" si="316"/>
        <v>0</v>
      </c>
      <c r="BD82" s="103"/>
      <c r="BE82" s="102">
        <f t="shared" si="317"/>
        <v>0</v>
      </c>
      <c r="BF82" s="103">
        <v>3</v>
      </c>
      <c r="BG82" s="102">
        <f t="shared" si="318"/>
        <v>520526.16</v>
      </c>
      <c r="BH82" s="103"/>
      <c r="BI82" s="102">
        <f t="shared" si="319"/>
        <v>0</v>
      </c>
      <c r="BJ82" s="103"/>
      <c r="BK82" s="102">
        <f t="shared" si="320"/>
        <v>0</v>
      </c>
      <c r="BL82" s="103"/>
      <c r="BM82" s="102">
        <f t="shared" si="321"/>
        <v>0</v>
      </c>
      <c r="BN82" s="103"/>
      <c r="BO82" s="102">
        <f t="shared" si="322"/>
        <v>0</v>
      </c>
      <c r="BP82" s="103">
        <v>0</v>
      </c>
      <c r="BQ82" s="102">
        <f t="shared" si="323"/>
        <v>0</v>
      </c>
      <c r="BR82" s="103"/>
      <c r="BS82" s="102">
        <f t="shared" si="324"/>
        <v>0</v>
      </c>
      <c r="BT82" s="103"/>
      <c r="BU82" s="102">
        <f t="shared" si="325"/>
        <v>0</v>
      </c>
      <c r="BV82" s="103"/>
      <c r="BW82" s="102">
        <f t="shared" si="326"/>
        <v>0</v>
      </c>
      <c r="BX82" s="103"/>
      <c r="BY82" s="102">
        <f t="shared" si="327"/>
        <v>0</v>
      </c>
      <c r="BZ82" s="103"/>
      <c r="CA82" s="107">
        <f t="shared" si="328"/>
        <v>0</v>
      </c>
      <c r="CB82" s="103"/>
      <c r="CC82" s="102">
        <f t="shared" si="329"/>
        <v>0</v>
      </c>
      <c r="CD82" s="103"/>
      <c r="CE82" s="102">
        <f t="shared" si="330"/>
        <v>0</v>
      </c>
      <c r="CF82" s="103"/>
      <c r="CG82" s="102">
        <f t="shared" si="331"/>
        <v>0</v>
      </c>
      <c r="CH82" s="103"/>
      <c r="CI82" s="103">
        <f t="shared" si="332"/>
        <v>0</v>
      </c>
      <c r="CJ82" s="103"/>
      <c r="CK82" s="102">
        <f t="shared" si="333"/>
        <v>0</v>
      </c>
      <c r="CL82" s="103"/>
      <c r="CM82" s="102">
        <f t="shared" si="334"/>
        <v>0</v>
      </c>
      <c r="CN82" s="103"/>
      <c r="CO82" s="102">
        <f t="shared" si="335"/>
        <v>0</v>
      </c>
      <c r="CP82" s="103"/>
      <c r="CQ82" s="102">
        <f t="shared" si="336"/>
        <v>0</v>
      </c>
      <c r="CR82" s="103"/>
      <c r="CS82" s="102">
        <f t="shared" si="337"/>
        <v>0</v>
      </c>
      <c r="CT82" s="103"/>
      <c r="CU82" s="102">
        <f t="shared" si="338"/>
        <v>0</v>
      </c>
      <c r="CV82" s="103"/>
      <c r="CW82" s="102">
        <f t="shared" si="339"/>
        <v>0</v>
      </c>
      <c r="CX82" s="105">
        <v>0</v>
      </c>
      <c r="CY82" s="102">
        <f t="shared" si="340"/>
        <v>0</v>
      </c>
      <c r="CZ82" s="103"/>
      <c r="DA82" s="102">
        <f t="shared" si="341"/>
        <v>0</v>
      </c>
      <c r="DB82" s="103"/>
      <c r="DC82" s="106">
        <f t="shared" si="342"/>
        <v>0</v>
      </c>
      <c r="DD82" s="68"/>
      <c r="DE82" s="67">
        <f t="shared" si="343"/>
        <v>0</v>
      </c>
      <c r="DF82" s="108"/>
      <c r="DG82" s="102">
        <f t="shared" si="344"/>
        <v>0</v>
      </c>
      <c r="DH82" s="103"/>
      <c r="DI82" s="102">
        <f t="shared" si="345"/>
        <v>0</v>
      </c>
      <c r="DJ82" s="103"/>
      <c r="DK82" s="102">
        <f t="shared" si="346"/>
        <v>0</v>
      </c>
      <c r="DL82" s="103"/>
      <c r="DM82" s="107">
        <f t="shared" si="347"/>
        <v>0</v>
      </c>
      <c r="DN82" s="109">
        <f t="shared" si="348"/>
        <v>17</v>
      </c>
      <c r="DO82" s="107">
        <f t="shared" si="348"/>
        <v>2747221.4000000004</v>
      </c>
    </row>
    <row r="83" spans="1:119" s="169" customFormat="1" ht="15.75" customHeight="1" thickBot="1" x14ac:dyDescent="0.3">
      <c r="A83" s="157"/>
      <c r="B83" s="158">
        <v>62</v>
      </c>
      <c r="C83" s="159" t="s">
        <v>209</v>
      </c>
      <c r="D83" s="160">
        <v>22900</v>
      </c>
      <c r="E83" s="161">
        <v>7.2</v>
      </c>
      <c r="F83" s="161"/>
      <c r="G83" s="162">
        <v>1</v>
      </c>
      <c r="H83" s="110"/>
      <c r="I83" s="110"/>
      <c r="J83" s="160">
        <v>1.4</v>
      </c>
      <c r="K83" s="160">
        <v>1.68</v>
      </c>
      <c r="L83" s="160">
        <v>2.23</v>
      </c>
      <c r="M83" s="163">
        <v>2.57</v>
      </c>
      <c r="N83" s="88">
        <v>7</v>
      </c>
      <c r="O83" s="67">
        <f t="shared" ref="O83" si="349">(N83*$D83*$E83*$G83*$J83)</f>
        <v>1615824</v>
      </c>
      <c r="P83" s="68"/>
      <c r="Q83" s="68">
        <f t="shared" ref="Q83" si="350">(P83*$D83*$E83*$G83*$J83)</f>
        <v>0</v>
      </c>
      <c r="R83" s="111">
        <v>0</v>
      </c>
      <c r="S83" s="67">
        <f t="shared" ref="S83" si="351">(R83*$D83*$E83*$G83*$J83)</f>
        <v>0</v>
      </c>
      <c r="T83" s="111"/>
      <c r="U83" s="67">
        <f t="shared" ref="U83" si="352">(T83*$D83*$E83*$G83*$J83)</f>
        <v>0</v>
      </c>
      <c r="V83" s="111"/>
      <c r="W83" s="67">
        <f t="shared" ref="W83" si="353">(V83*$D83*$E83*$G83*$J83)</f>
        <v>0</v>
      </c>
      <c r="X83" s="111"/>
      <c r="Y83" s="67">
        <f t="shared" ref="Y83" si="354">(X83*$D83*$E83*$G83*$J83)</f>
        <v>0</v>
      </c>
      <c r="Z83" s="111"/>
      <c r="AA83" s="67">
        <f t="shared" ref="AA83" si="355">(Z83*$D83*$E83*$G83*$J83)</f>
        <v>0</v>
      </c>
      <c r="AB83" s="111"/>
      <c r="AC83" s="67">
        <f t="shared" ref="AC83" si="356">(AB83*$D83*$E83*$G83*$J83)</f>
        <v>0</v>
      </c>
      <c r="AD83" s="111"/>
      <c r="AE83" s="67">
        <f t="shared" ref="AE83" si="357">(AD83*$D83*$E83*$G83*$J83)</f>
        <v>0</v>
      </c>
      <c r="AF83" s="111"/>
      <c r="AG83" s="67">
        <f t="shared" ref="AG83" si="358">(AF83*$D83*$E83*$G83*$J83)</f>
        <v>0</v>
      </c>
      <c r="AH83" s="164"/>
      <c r="AI83" s="67">
        <f t="shared" ref="AI83" si="359">(AH83*$D83*$E83*$G83*$J83)</f>
        <v>0</v>
      </c>
      <c r="AJ83" s="111">
        <v>34</v>
      </c>
      <c r="AK83" s="67">
        <f t="shared" ref="AK83" si="360">(AJ83*$D83*$E83*$G83*$J83)</f>
        <v>7848287.9999999991</v>
      </c>
      <c r="AL83" s="165"/>
      <c r="AM83" s="67">
        <f t="shared" ref="AM83" si="361">(AL83*$D83*$E83*$G83*$K83)</f>
        <v>0</v>
      </c>
      <c r="AN83" s="111"/>
      <c r="AO83" s="73">
        <f t="shared" ref="AO83" si="362">(AN83*$D83*$E83*$G83*$K83)</f>
        <v>0</v>
      </c>
      <c r="AP83" s="111"/>
      <c r="AQ83" s="67">
        <f t="shared" ref="AQ83" si="363">(AP83*$D83*$E83*$G83*$J83)</f>
        <v>0</v>
      </c>
      <c r="AR83" s="111"/>
      <c r="AS83" s="68">
        <f t="shared" ref="AS83" si="364">(AR83*$D83*$E83*$G83*$J83)</f>
        <v>0</v>
      </c>
      <c r="AT83" s="111"/>
      <c r="AU83" s="68">
        <f t="shared" ref="AU83" si="365">(AT83*$D83*$E83*$G83*$J83)</f>
        <v>0</v>
      </c>
      <c r="AV83" s="111"/>
      <c r="AW83" s="67">
        <f t="shared" ref="AW83" si="366">(AV83*$D83*$E83*$G83*$J83)</f>
        <v>0</v>
      </c>
      <c r="AX83" s="111"/>
      <c r="AY83" s="67">
        <f t="shared" ref="AY83" si="367">(AX83*$D83*$E83*$G83*$J83)</f>
        <v>0</v>
      </c>
      <c r="AZ83" s="111"/>
      <c r="BA83" s="67">
        <f t="shared" ref="BA83" si="368">(AZ83*$D83*$E83*$G83*$J83)</f>
        <v>0</v>
      </c>
      <c r="BB83" s="111"/>
      <c r="BC83" s="67">
        <f t="shared" ref="BC83" si="369">(BB83*$D83*$E83*$G83*$J83)</f>
        <v>0</v>
      </c>
      <c r="BD83" s="111"/>
      <c r="BE83" s="67">
        <f t="shared" ref="BE83" si="370">(BD83*$D83*$E83*$G83*$J83)</f>
        <v>0</v>
      </c>
      <c r="BF83" s="68">
        <v>1</v>
      </c>
      <c r="BG83" s="67">
        <f t="shared" ref="BG83" si="371">(BF83*$D83*$E83*$G83*$K83)</f>
        <v>276998.39999999997</v>
      </c>
      <c r="BH83" s="111"/>
      <c r="BI83" s="67">
        <f t="shared" ref="BI83" si="372">(BH83*$D83*$E83*$G83*$K83)</f>
        <v>0</v>
      </c>
      <c r="BJ83" s="111"/>
      <c r="BK83" s="67">
        <f t="shared" ref="BK83" si="373">(BJ83*$D83*$E83*$G83*$K83)</f>
        <v>0</v>
      </c>
      <c r="BL83" s="111"/>
      <c r="BM83" s="67">
        <f t="shared" ref="BM83" si="374">(BL83*$D83*$E83*$G83*$K83)</f>
        <v>0</v>
      </c>
      <c r="BN83" s="111"/>
      <c r="BO83" s="67">
        <f t="shared" ref="BO83" si="375">(BN83*$D83*$E83*$G83*$K83)</f>
        <v>0</v>
      </c>
      <c r="BP83" s="111"/>
      <c r="BQ83" s="67">
        <f t="shared" ref="BQ83" si="376">(BP83*$D83*$E83*$G83*$K83)</f>
        <v>0</v>
      </c>
      <c r="BR83" s="111">
        <v>3</v>
      </c>
      <c r="BS83" s="67">
        <f t="shared" ref="BS83" si="377">(BR83*$D83*$E83*$G83*$K83)</f>
        <v>830995.2</v>
      </c>
      <c r="BT83" s="111"/>
      <c r="BU83" s="67">
        <f t="shared" ref="BU83" si="378">(BT83*$D83*$E83*$G83*$K83)</f>
        <v>0</v>
      </c>
      <c r="BV83" s="111"/>
      <c r="BW83" s="67">
        <f t="shared" ref="BW83" si="379">(BV83*$D83*$E83*$G83*$K83)</f>
        <v>0</v>
      </c>
      <c r="BX83" s="111">
        <v>3</v>
      </c>
      <c r="BY83" s="67">
        <f t="shared" ref="BY83" si="380">(BX83*$D83*$E83*$G83*$K83)</f>
        <v>830995.2</v>
      </c>
      <c r="BZ83" s="111"/>
      <c r="CA83" s="75">
        <f t="shared" ref="CA83" si="381">(BZ83*$D83*$E83*$G83*$K83)</f>
        <v>0</v>
      </c>
      <c r="CB83" s="111"/>
      <c r="CC83" s="67">
        <f t="shared" ref="CC83" si="382">(CB83*$D83*$E83*$G83*$J83)</f>
        <v>0</v>
      </c>
      <c r="CD83" s="111"/>
      <c r="CE83" s="67">
        <f t="shared" ref="CE83" si="383">(CD83*$D83*$E83*$G83*$J83)</f>
        <v>0</v>
      </c>
      <c r="CF83" s="111"/>
      <c r="CG83" s="67">
        <f t="shared" ref="CG83" si="384">(CF83*$D83*$E83*$G83*$J83)</f>
        <v>0</v>
      </c>
      <c r="CH83" s="111"/>
      <c r="CI83" s="68">
        <f t="shared" ref="CI83" si="385">(CH83*$D83*$E83*$G83*$J83)</f>
        <v>0</v>
      </c>
      <c r="CJ83" s="111"/>
      <c r="CK83" s="67">
        <f t="shared" ref="CK83" si="386">(CJ83*$D83*$E83*$G83*$K83)</f>
        <v>0</v>
      </c>
      <c r="CL83" s="111"/>
      <c r="CM83" s="67">
        <f t="shared" ref="CM83" si="387">(CL83*$D83*$E83*$G83*$J83)</f>
        <v>0</v>
      </c>
      <c r="CN83" s="111"/>
      <c r="CO83" s="67">
        <f t="shared" ref="CO83" si="388">(CN83*$D83*$E83*$G83*$J83)</f>
        <v>0</v>
      </c>
      <c r="CP83" s="111"/>
      <c r="CQ83" s="67">
        <f t="shared" ref="CQ83" si="389">(CP83*$D83*$E83*$G83*$J83)</f>
        <v>0</v>
      </c>
      <c r="CR83" s="111"/>
      <c r="CS83" s="67">
        <f t="shared" ref="CS83" si="390">(CR83*$D83*$E83*$G83*$J83)</f>
        <v>0</v>
      </c>
      <c r="CT83" s="111"/>
      <c r="CU83" s="67">
        <f t="shared" ref="CU83" si="391">(CT83*$D83*$E83*$G83*$J83)</f>
        <v>0</v>
      </c>
      <c r="CV83" s="111"/>
      <c r="CW83" s="67">
        <f t="shared" ref="CW83" si="392">(CV83*$D83*$E83*$G83*$K83)</f>
        <v>0</v>
      </c>
      <c r="CX83" s="165"/>
      <c r="CY83" s="67">
        <f t="shared" ref="CY83" si="393">(CX83*$D83*$E83*$G83*$K83)</f>
        <v>0</v>
      </c>
      <c r="CZ83" s="111"/>
      <c r="DA83" s="67">
        <f t="shared" ref="DA83" si="394">(CZ83*$D83*$E83*$G83*$J83)</f>
        <v>0</v>
      </c>
      <c r="DB83" s="111"/>
      <c r="DC83" s="73">
        <f t="shared" ref="DC83" si="395">(DB83*$D83*$E83*$G83*$K83)</f>
        <v>0</v>
      </c>
      <c r="DD83" s="68"/>
      <c r="DE83" s="67">
        <f t="shared" ref="DE83" si="396">(DD83*$D83*$E83*$G83*$K83)</f>
        <v>0</v>
      </c>
      <c r="DF83" s="166"/>
      <c r="DG83" s="67">
        <f t="shared" ref="DG83" si="397">(DF83*$D83*$E83*$G83*$K83)</f>
        <v>0</v>
      </c>
      <c r="DH83" s="111"/>
      <c r="DI83" s="67">
        <f t="shared" ref="DI83" si="398">(DH83*$D83*$E83*$G83*$K83)</f>
        <v>0</v>
      </c>
      <c r="DJ83" s="111"/>
      <c r="DK83" s="67">
        <f t="shared" ref="DK83" si="399">(DJ83*$D83*$E83*$G83*$L83)</f>
        <v>0</v>
      </c>
      <c r="DL83" s="111"/>
      <c r="DM83" s="75">
        <f t="shared" ref="DM83" si="400">(DL83*$D83*$E83*$G83*$M83)</f>
        <v>0</v>
      </c>
      <c r="DN83" s="167">
        <f t="shared" si="348"/>
        <v>48</v>
      </c>
      <c r="DO83" s="168">
        <f t="shared" si="348"/>
        <v>11403100.799999999</v>
      </c>
    </row>
    <row r="84" spans="1:119" ht="40.5" customHeight="1" x14ac:dyDescent="0.25">
      <c r="A84" s="112"/>
      <c r="B84" s="113">
        <v>63</v>
      </c>
      <c r="C84" s="114" t="s">
        <v>210</v>
      </c>
      <c r="D84" s="115">
        <v>22900</v>
      </c>
      <c r="E84" s="116">
        <v>1.18</v>
      </c>
      <c r="F84" s="116"/>
      <c r="G84" s="117">
        <v>1</v>
      </c>
      <c r="H84" s="118"/>
      <c r="I84" s="118"/>
      <c r="J84" s="115">
        <v>1.4</v>
      </c>
      <c r="K84" s="115">
        <v>1.68</v>
      </c>
      <c r="L84" s="115">
        <v>2.23</v>
      </c>
      <c r="M84" s="119">
        <v>2.57</v>
      </c>
      <c r="N84" s="68">
        <v>7</v>
      </c>
      <c r="O84" s="120">
        <f t="shared" si="296"/>
        <v>291297.15999999997</v>
      </c>
      <c r="P84" s="68"/>
      <c r="Q84" s="121">
        <f t="shared" ref="Q84:Q89" si="401">(P84*$D84*$E84*$G84*$J84*$Q$8)</f>
        <v>0</v>
      </c>
      <c r="R84" s="121"/>
      <c r="S84" s="120">
        <f t="shared" ref="S84:S89" si="402">(R84*$D84*$E84*$G84*$J84*$S$8)</f>
        <v>0</v>
      </c>
      <c r="T84" s="121"/>
      <c r="U84" s="120">
        <f t="shared" ref="U84:U89" si="403">(T84/12*7*$D84*$E84*$G84*$J84*$U$8)+(T84/12*5*$D84*$E84*$G84*$J84*$U$9)</f>
        <v>0</v>
      </c>
      <c r="V84" s="121">
        <v>0</v>
      </c>
      <c r="W84" s="120">
        <f t="shared" ref="W84:W89" si="404">(V84*$D84*$E84*$G84*$J84*$W$8)</f>
        <v>0</v>
      </c>
      <c r="X84" s="121">
        <v>0</v>
      </c>
      <c r="Y84" s="120">
        <f t="shared" ref="Y84:Y89" si="405">(X84*$D84*$E84*$G84*$J84*$Y$8)</f>
        <v>0</v>
      </c>
      <c r="Z84" s="121"/>
      <c r="AA84" s="120">
        <f t="shared" ref="AA84:AA89" si="406">(Z84*$D84*$E84*$G84*$J84*$AA$8)</f>
        <v>0</v>
      </c>
      <c r="AB84" s="121">
        <v>0</v>
      </c>
      <c r="AC84" s="120">
        <f t="shared" ref="AC84:AC89" si="407">(AB84*$D84*$E84*$G84*$J84*$AC$8)</f>
        <v>0</v>
      </c>
      <c r="AD84" s="121">
        <v>3</v>
      </c>
      <c r="AE84" s="120">
        <f t="shared" ref="AE84:AE89" si="408">(AD84*$D84*$E84*$G84*$J84*$AE$8)</f>
        <v>124841.64</v>
      </c>
      <c r="AF84" s="121">
        <v>0</v>
      </c>
      <c r="AG84" s="120">
        <f t="shared" ref="AG84:AG89" si="409">(AF84*$D84*$E84*$G84*$J84*$AG$8)</f>
        <v>0</v>
      </c>
      <c r="AH84" s="122"/>
      <c r="AI84" s="120">
        <f t="shared" ref="AI84:AI89" si="410">(AH84*$D84*$E84*$G84*$J84*$AI$8)</f>
        <v>0</v>
      </c>
      <c r="AJ84" s="121">
        <v>752</v>
      </c>
      <c r="AK84" s="120">
        <f t="shared" ref="AK84:AK89" si="411">(AJ84*$D84*$E84*$G84*$J84*$AK$8)</f>
        <v>31293637.760000002</v>
      </c>
      <c r="AL84" s="81">
        <v>0</v>
      </c>
      <c r="AM84" s="120">
        <f t="shared" ref="AM84:AM89" si="412">(AL84*$D84*$E84*$G84*$K84*$AM$8)</f>
        <v>0</v>
      </c>
      <c r="AN84" s="121"/>
      <c r="AO84" s="123">
        <f t="shared" ref="AO84:AO89" si="413">(AN84*$D84*$E84*$G84*$K84*$AO$8)</f>
        <v>0</v>
      </c>
      <c r="AP84" s="121"/>
      <c r="AQ84" s="120">
        <f t="shared" ref="AQ84:AQ89" si="414">(AP84*$D84*$E84*$G84*$J84*$AQ$8)</f>
        <v>0</v>
      </c>
      <c r="AR84" s="121">
        <v>1</v>
      </c>
      <c r="AS84" s="121">
        <f t="shared" ref="AS84:AS89" si="415">(AR84*$D84*$E84*$G84*$J84*$AS$8)</f>
        <v>34047.719999999994</v>
      </c>
      <c r="AT84" s="121">
        <v>16</v>
      </c>
      <c r="AU84" s="121">
        <f t="shared" ref="AU84:AU89" si="416">(AT84*$D84*$E84*$G84*$J84*$AU$8)</f>
        <v>696086.71999999986</v>
      </c>
      <c r="AV84" s="121">
        <v>0</v>
      </c>
      <c r="AW84" s="120">
        <f t="shared" ref="AW84:AW89" si="417">(AV84*$D84*$E84*$G84*$J84*$AW$8)</f>
        <v>0</v>
      </c>
      <c r="AX84" s="121">
        <v>0</v>
      </c>
      <c r="AY84" s="120">
        <f t="shared" ref="AY84:AY89" si="418">(AX84*$D84*$E84*$G84*$J84*$AY$8)</f>
        <v>0</v>
      </c>
      <c r="AZ84" s="121">
        <v>0</v>
      </c>
      <c r="BA84" s="120">
        <f t="shared" ref="BA84:BA89" si="419">(AZ84*$D84*$E84*$G84*$J84*$BA$8)</f>
        <v>0</v>
      </c>
      <c r="BB84" s="121">
        <v>30</v>
      </c>
      <c r="BC84" s="120">
        <f t="shared" ref="BC84:BC89" si="420">(BB84*$D84*$E84*$G84*$J84*$BC$8)</f>
        <v>1248416.4000000001</v>
      </c>
      <c r="BD84" s="121">
        <v>8</v>
      </c>
      <c r="BE84" s="120">
        <f t="shared" ref="BE84:BE89" si="421">(BD84*$D84*$E84*$G84*$J84*$BE$8)</f>
        <v>332911.03999999998</v>
      </c>
      <c r="BF84" s="121">
        <v>353</v>
      </c>
      <c r="BG84" s="120">
        <f t="shared" ref="BG84:BG89" si="422">(BF84*$D84*$E84*$G84*$K84*$BG$8)</f>
        <v>16025126.879999999</v>
      </c>
      <c r="BH84" s="121">
        <v>21</v>
      </c>
      <c r="BI84" s="120">
        <f t="shared" ref="BI84:BI89" si="423">(BH84*$D84*$E84*$G84*$K84*$BI$8)</f>
        <v>953336.15999999992</v>
      </c>
      <c r="BJ84" s="121"/>
      <c r="BK84" s="120">
        <f t="shared" ref="BK84:BK89" si="424">(BJ84*$D84*$E84*$G84*$K84*$BK$8)</f>
        <v>0</v>
      </c>
      <c r="BL84" s="121">
        <v>0</v>
      </c>
      <c r="BM84" s="120">
        <f t="shared" ref="BM84:BM89" si="425">(BL84*$D84*$E84*$G84*$K84*$BM$8)</f>
        <v>0</v>
      </c>
      <c r="BN84" s="121">
        <v>21</v>
      </c>
      <c r="BO84" s="120">
        <f t="shared" ref="BO84:BO89" si="426">(BN84*$D84*$E84*$G84*$K84*$BO$8)</f>
        <v>1048669.7760000001</v>
      </c>
      <c r="BP84" s="121">
        <v>10</v>
      </c>
      <c r="BQ84" s="120">
        <f t="shared" ref="BQ84:BQ89" si="427">(BP84*$D84*$E84*$G84*$K84*$BQ$8)</f>
        <v>453969.6</v>
      </c>
      <c r="BR84" s="121">
        <v>12</v>
      </c>
      <c r="BS84" s="120">
        <f t="shared" ref="BS84:BS89" si="428">(BR84*$D84*$E84*$G84*$K84*$BS$8)</f>
        <v>680954.4</v>
      </c>
      <c r="BT84" s="121">
        <v>3</v>
      </c>
      <c r="BU84" s="120">
        <f t="shared" ref="BU84:BU89" si="429">(BT84*$D84*$E84*$G84*$K84*$BU$8)</f>
        <v>122571.792</v>
      </c>
      <c r="BV84" s="121">
        <v>20</v>
      </c>
      <c r="BW84" s="120">
        <f t="shared" ref="BW84:BW89" si="430">(BV84*$D84*$E84*$G84*$K84*$BW$8)</f>
        <v>1134924</v>
      </c>
      <c r="BX84" s="121">
        <v>15</v>
      </c>
      <c r="BY84" s="120">
        <f t="shared" ref="BY84:BY89" si="431">(BX84*$D84*$E84*$G84*$K84*$BY$8)</f>
        <v>680954.4</v>
      </c>
      <c r="BZ84" s="121">
        <v>12</v>
      </c>
      <c r="CA84" s="124">
        <f t="shared" ref="CA84:CA89" si="432">(BZ84*$D84*$E84*$G84*$K84*$CA$8)</f>
        <v>544763.52</v>
      </c>
      <c r="CB84" s="121">
        <v>0</v>
      </c>
      <c r="CC84" s="120">
        <f t="shared" ref="CC84:CC89" si="433">(CB84*$D84*$E84*$G84*$J84*$CC$8)</f>
        <v>0</v>
      </c>
      <c r="CD84" s="121"/>
      <c r="CE84" s="120">
        <f t="shared" ref="CE84:CE89" si="434">(CD84*$D84*$E84*$G84*$J84*$CE$8)</f>
        <v>0</v>
      </c>
      <c r="CF84" s="121">
        <v>0</v>
      </c>
      <c r="CG84" s="120">
        <f t="shared" ref="CG84:CG89" si="435">(CF84*$D84*$E84*$G84*$J84*$CG$8)</f>
        <v>0</v>
      </c>
      <c r="CH84" s="121"/>
      <c r="CI84" s="121">
        <f t="shared" ref="CI84:CI89" si="436">(CH84*$D84*$E84*$G84*$J84*$CI$8)</f>
        <v>0</v>
      </c>
      <c r="CJ84" s="121"/>
      <c r="CK84" s="120">
        <f t="shared" ref="CK84:CK89" si="437">(CJ84*$D84*$E84*$G84*$K84*$CK$8)</f>
        <v>0</v>
      </c>
      <c r="CL84" s="121">
        <v>1</v>
      </c>
      <c r="CM84" s="120">
        <f t="shared" ref="CM84:CM89" si="438">(CL84*$D84*$E84*$G84*$J84*$CM$8)</f>
        <v>26481.559999999994</v>
      </c>
      <c r="CN84" s="121"/>
      <c r="CO84" s="120">
        <f t="shared" ref="CO84:CO89" si="439">(CN84*$D84*$E84*$G84*$J84*$CO$8)</f>
        <v>0</v>
      </c>
      <c r="CP84" s="121"/>
      <c r="CQ84" s="120">
        <f t="shared" ref="CQ84:CQ89" si="440">(CP84*$D84*$E84*$G84*$J84*$CQ$8)</f>
        <v>0</v>
      </c>
      <c r="CR84" s="121">
        <v>15</v>
      </c>
      <c r="CS84" s="120">
        <f t="shared" ref="CS84:CS89" si="441">(CR84*$D84*$E84*$G84*$J84*$CS$8)</f>
        <v>641232.05999999994</v>
      </c>
      <c r="CT84" s="121">
        <v>47</v>
      </c>
      <c r="CU84" s="120">
        <f t="shared" ref="CU84:CU89" si="442">(CT84*$D84*$E84*$G84*$J84*$CU$8)</f>
        <v>2009193.7879999997</v>
      </c>
      <c r="CV84" s="121">
        <v>3</v>
      </c>
      <c r="CW84" s="120">
        <f t="shared" ref="CW84:CW89" si="443">(CV84*$D84*$E84*$G84*$K84*$CW$8)</f>
        <v>136190.88</v>
      </c>
      <c r="CX84" s="81">
        <v>0</v>
      </c>
      <c r="CY84" s="120">
        <f t="shared" ref="CY84:CY89" si="444">(CX84*$D84*$E84*$G84*$K84*$CY$8)</f>
        <v>0</v>
      </c>
      <c r="CZ84" s="121"/>
      <c r="DA84" s="120">
        <f t="shared" ref="DA84:DA89" si="445">(CZ84*$D84*$E84*$G84*$J84*$DA$8)</f>
        <v>0</v>
      </c>
      <c r="DB84" s="121">
        <v>0</v>
      </c>
      <c r="DC84" s="123">
        <f t="shared" ref="DC84:DC89" si="446">(DB84*$D84*$E84*$G84*$K84*$DC$8)</f>
        <v>0</v>
      </c>
      <c r="DD84" s="68">
        <v>10</v>
      </c>
      <c r="DE84" s="67">
        <f t="shared" ref="DE84:DE89" si="447">(DD84*$D84*$E84*$G84*$K84*$DE$8)</f>
        <v>453969.6</v>
      </c>
      <c r="DF84" s="125"/>
      <c r="DG84" s="120">
        <f t="shared" ref="DG84:DG89" si="448">(DF84*$D84*$E84*$G84*$K84*$DG$8)</f>
        <v>0</v>
      </c>
      <c r="DH84" s="121"/>
      <c r="DI84" s="120">
        <f t="shared" ref="DI84:DI89" si="449">(DH84*$D84*$E84*$G84*$K84*$DI$8)</f>
        <v>0</v>
      </c>
      <c r="DJ84" s="121">
        <v>5</v>
      </c>
      <c r="DK84" s="120">
        <f t="shared" ref="DK84:DK89" si="450">(DJ84*$D84*$E84*$G84*$L84*$DK$8)</f>
        <v>361554.36</v>
      </c>
      <c r="DL84" s="121">
        <v>6</v>
      </c>
      <c r="DM84" s="124">
        <f t="shared" ref="DM84:DM89" si="451">(DL84*$D84*$E84*$G84*$M84*$DM$8)</f>
        <v>500015.08799999999</v>
      </c>
      <c r="DN84" s="126">
        <f t="shared" si="348"/>
        <v>1371</v>
      </c>
      <c r="DO84" s="124">
        <f t="shared" si="348"/>
        <v>59795146.304000005</v>
      </c>
    </row>
    <row r="85" spans="1:119" ht="33" customHeight="1" x14ac:dyDescent="0.25">
      <c r="A85" s="78"/>
      <c r="B85" s="79">
        <v>64</v>
      </c>
      <c r="C85" s="60" t="s">
        <v>211</v>
      </c>
      <c r="D85" s="61">
        <v>22900</v>
      </c>
      <c r="E85" s="80">
        <v>0.98</v>
      </c>
      <c r="F85" s="80"/>
      <c r="G85" s="63">
        <v>1</v>
      </c>
      <c r="H85" s="64"/>
      <c r="I85" s="64"/>
      <c r="J85" s="61">
        <v>1.4</v>
      </c>
      <c r="K85" s="61">
        <v>1.68</v>
      </c>
      <c r="L85" s="61">
        <v>2.23</v>
      </c>
      <c r="M85" s="65">
        <v>2.57</v>
      </c>
      <c r="N85" s="68"/>
      <c r="O85" s="67">
        <f t="shared" si="296"/>
        <v>0</v>
      </c>
      <c r="P85" s="68"/>
      <c r="Q85" s="68">
        <f t="shared" si="401"/>
        <v>0</v>
      </c>
      <c r="R85" s="68">
        <v>595</v>
      </c>
      <c r="S85" s="67">
        <f t="shared" si="402"/>
        <v>20563604.600000001</v>
      </c>
      <c r="T85" s="68"/>
      <c r="U85" s="67">
        <f t="shared" si="403"/>
        <v>0</v>
      </c>
      <c r="V85" s="68"/>
      <c r="W85" s="67">
        <f t="shared" si="404"/>
        <v>0</v>
      </c>
      <c r="X85" s="68"/>
      <c r="Y85" s="67">
        <f t="shared" si="405"/>
        <v>0</v>
      </c>
      <c r="Z85" s="68"/>
      <c r="AA85" s="67">
        <f t="shared" si="406"/>
        <v>0</v>
      </c>
      <c r="AB85" s="68"/>
      <c r="AC85" s="67">
        <f t="shared" si="407"/>
        <v>0</v>
      </c>
      <c r="AD85" s="68"/>
      <c r="AE85" s="67">
        <f t="shared" si="408"/>
        <v>0</v>
      </c>
      <c r="AF85" s="68"/>
      <c r="AG85" s="67">
        <f t="shared" si="409"/>
        <v>0</v>
      </c>
      <c r="AH85" s="70"/>
      <c r="AI85" s="67">
        <f t="shared" si="410"/>
        <v>0</v>
      </c>
      <c r="AJ85" s="68">
        <v>85</v>
      </c>
      <c r="AK85" s="67">
        <f t="shared" si="411"/>
        <v>2937657.8000000003</v>
      </c>
      <c r="AL85" s="82">
        <v>0</v>
      </c>
      <c r="AM85" s="67">
        <f t="shared" si="412"/>
        <v>0</v>
      </c>
      <c r="AN85" s="68"/>
      <c r="AO85" s="73">
        <f t="shared" si="413"/>
        <v>0</v>
      </c>
      <c r="AP85" s="68"/>
      <c r="AQ85" s="67">
        <f t="shared" si="414"/>
        <v>0</v>
      </c>
      <c r="AR85" s="68"/>
      <c r="AS85" s="68">
        <f t="shared" si="415"/>
        <v>0</v>
      </c>
      <c r="AT85" s="68"/>
      <c r="AU85" s="68">
        <f t="shared" si="416"/>
        <v>0</v>
      </c>
      <c r="AV85" s="68"/>
      <c r="AW85" s="67">
        <f t="shared" si="417"/>
        <v>0</v>
      </c>
      <c r="AX85" s="68"/>
      <c r="AY85" s="67">
        <f t="shared" si="418"/>
        <v>0</v>
      </c>
      <c r="AZ85" s="68"/>
      <c r="BA85" s="67">
        <f t="shared" si="419"/>
        <v>0</v>
      </c>
      <c r="BB85" s="68">
        <v>44</v>
      </c>
      <c r="BC85" s="67">
        <f t="shared" si="420"/>
        <v>1520669.9200000002</v>
      </c>
      <c r="BD85" s="68"/>
      <c r="BE85" s="67">
        <f t="shared" si="421"/>
        <v>0</v>
      </c>
      <c r="BF85" s="68">
        <v>1153</v>
      </c>
      <c r="BG85" s="67">
        <f t="shared" si="422"/>
        <v>43471051.68</v>
      </c>
      <c r="BH85" s="68"/>
      <c r="BI85" s="67">
        <f t="shared" si="423"/>
        <v>0</v>
      </c>
      <c r="BJ85" s="68"/>
      <c r="BK85" s="67">
        <f t="shared" si="424"/>
        <v>0</v>
      </c>
      <c r="BL85" s="68"/>
      <c r="BM85" s="67">
        <f t="shared" si="425"/>
        <v>0</v>
      </c>
      <c r="BN85" s="68">
        <v>44</v>
      </c>
      <c r="BO85" s="67">
        <f t="shared" si="426"/>
        <v>1824803.9040000001</v>
      </c>
      <c r="BP85" s="68">
        <v>0</v>
      </c>
      <c r="BQ85" s="67">
        <f t="shared" si="427"/>
        <v>0</v>
      </c>
      <c r="BR85" s="68">
        <v>1</v>
      </c>
      <c r="BS85" s="67">
        <f t="shared" si="428"/>
        <v>47128.2</v>
      </c>
      <c r="BT85" s="68">
        <v>3</v>
      </c>
      <c r="BU85" s="67">
        <f t="shared" si="429"/>
        <v>101796.912</v>
      </c>
      <c r="BV85" s="68">
        <v>5</v>
      </c>
      <c r="BW85" s="67">
        <f t="shared" si="430"/>
        <v>235641</v>
      </c>
      <c r="BX85" s="68">
        <v>5</v>
      </c>
      <c r="BY85" s="67">
        <f t="shared" si="431"/>
        <v>188512.8</v>
      </c>
      <c r="BZ85" s="68">
        <v>3</v>
      </c>
      <c r="CA85" s="75">
        <f t="shared" si="432"/>
        <v>113107.68</v>
      </c>
      <c r="CB85" s="68"/>
      <c r="CC85" s="67">
        <f t="shared" si="433"/>
        <v>0</v>
      </c>
      <c r="CD85" s="68"/>
      <c r="CE85" s="67">
        <f t="shared" si="434"/>
        <v>0</v>
      </c>
      <c r="CF85" s="68"/>
      <c r="CG85" s="67">
        <f t="shared" si="435"/>
        <v>0</v>
      </c>
      <c r="CH85" s="68"/>
      <c r="CI85" s="68">
        <f t="shared" si="436"/>
        <v>0</v>
      </c>
      <c r="CJ85" s="68"/>
      <c r="CK85" s="67">
        <f t="shared" si="437"/>
        <v>0</v>
      </c>
      <c r="CL85" s="68"/>
      <c r="CM85" s="67">
        <f t="shared" si="438"/>
        <v>0</v>
      </c>
      <c r="CN85" s="68"/>
      <c r="CO85" s="67">
        <f t="shared" si="439"/>
        <v>0</v>
      </c>
      <c r="CP85" s="68"/>
      <c r="CQ85" s="67">
        <f t="shared" si="440"/>
        <v>0</v>
      </c>
      <c r="CR85" s="68">
        <v>3</v>
      </c>
      <c r="CS85" s="67">
        <f t="shared" si="441"/>
        <v>106509.73199999999</v>
      </c>
      <c r="CT85" s="68">
        <v>29</v>
      </c>
      <c r="CU85" s="67">
        <f t="shared" si="442"/>
        <v>1029594.0759999999</v>
      </c>
      <c r="CV85" s="68"/>
      <c r="CW85" s="67">
        <f t="shared" si="443"/>
        <v>0</v>
      </c>
      <c r="CX85" s="82">
        <v>0</v>
      </c>
      <c r="CY85" s="67">
        <f t="shared" si="444"/>
        <v>0</v>
      </c>
      <c r="CZ85" s="68"/>
      <c r="DA85" s="67">
        <f t="shared" si="445"/>
        <v>0</v>
      </c>
      <c r="DB85" s="68"/>
      <c r="DC85" s="73">
        <f t="shared" si="446"/>
        <v>0</v>
      </c>
      <c r="DD85" s="68">
        <v>25</v>
      </c>
      <c r="DE85" s="67">
        <f t="shared" si="447"/>
        <v>942564</v>
      </c>
      <c r="DF85" s="83">
        <v>89</v>
      </c>
      <c r="DG85" s="67">
        <f t="shared" si="448"/>
        <v>4026633.4079999998</v>
      </c>
      <c r="DH85" s="68">
        <v>6</v>
      </c>
      <c r="DI85" s="67">
        <f t="shared" si="449"/>
        <v>255623.35679999995</v>
      </c>
      <c r="DJ85" s="68">
        <v>2</v>
      </c>
      <c r="DK85" s="67">
        <f t="shared" si="450"/>
        <v>120109.58399999999</v>
      </c>
      <c r="DL85" s="68">
        <v>3</v>
      </c>
      <c r="DM85" s="75">
        <f t="shared" si="451"/>
        <v>207633.38399999996</v>
      </c>
      <c r="DN85" s="77">
        <f t="shared" si="348"/>
        <v>2095</v>
      </c>
      <c r="DO85" s="75">
        <f t="shared" si="348"/>
        <v>77692642.036800027</v>
      </c>
    </row>
    <row r="86" spans="1:119" ht="30" customHeight="1" x14ac:dyDescent="0.25">
      <c r="A86" s="78"/>
      <c r="B86" s="79">
        <v>65</v>
      </c>
      <c r="C86" s="60" t="s">
        <v>212</v>
      </c>
      <c r="D86" s="61">
        <v>22900</v>
      </c>
      <c r="E86" s="80">
        <v>0.35</v>
      </c>
      <c r="F86" s="80"/>
      <c r="G86" s="63">
        <v>1</v>
      </c>
      <c r="H86" s="64"/>
      <c r="I86" s="64"/>
      <c r="J86" s="61">
        <v>1.4</v>
      </c>
      <c r="K86" s="61">
        <v>1.68</v>
      </c>
      <c r="L86" s="61">
        <v>2.23</v>
      </c>
      <c r="M86" s="65">
        <v>2.57</v>
      </c>
      <c r="N86" s="68">
        <v>90</v>
      </c>
      <c r="O86" s="67">
        <f t="shared" si="296"/>
        <v>1110879</v>
      </c>
      <c r="P86" s="68"/>
      <c r="Q86" s="68">
        <f t="shared" si="401"/>
        <v>0</v>
      </c>
      <c r="R86" s="68"/>
      <c r="S86" s="67">
        <f t="shared" si="402"/>
        <v>0</v>
      </c>
      <c r="T86" s="68"/>
      <c r="U86" s="67">
        <f t="shared" si="403"/>
        <v>0</v>
      </c>
      <c r="V86" s="68">
        <v>0</v>
      </c>
      <c r="W86" s="67">
        <f t="shared" si="404"/>
        <v>0</v>
      </c>
      <c r="X86" s="68">
        <v>0</v>
      </c>
      <c r="Y86" s="67">
        <f t="shared" si="405"/>
        <v>0</v>
      </c>
      <c r="Z86" s="68"/>
      <c r="AA86" s="67">
        <f t="shared" si="406"/>
        <v>0</v>
      </c>
      <c r="AB86" s="68">
        <v>0</v>
      </c>
      <c r="AC86" s="67">
        <f t="shared" si="407"/>
        <v>0</v>
      </c>
      <c r="AD86" s="68"/>
      <c r="AE86" s="67">
        <f t="shared" si="408"/>
        <v>0</v>
      </c>
      <c r="AF86" s="68">
        <v>0</v>
      </c>
      <c r="AG86" s="67">
        <f t="shared" si="409"/>
        <v>0</v>
      </c>
      <c r="AH86" s="68">
        <v>140</v>
      </c>
      <c r="AI86" s="67">
        <f t="shared" si="410"/>
        <v>1728034.0000000002</v>
      </c>
      <c r="AJ86" s="68">
        <v>175</v>
      </c>
      <c r="AK86" s="67">
        <f t="shared" si="411"/>
        <v>2160042.5</v>
      </c>
      <c r="AL86" s="82">
        <v>0</v>
      </c>
      <c r="AM86" s="67">
        <f t="shared" si="412"/>
        <v>0</v>
      </c>
      <c r="AN86" s="68">
        <v>10</v>
      </c>
      <c r="AO86" s="73">
        <f t="shared" si="413"/>
        <v>148117.20000000001</v>
      </c>
      <c r="AP86" s="68"/>
      <c r="AQ86" s="67">
        <f t="shared" si="414"/>
        <v>0</v>
      </c>
      <c r="AR86" s="68"/>
      <c r="AS86" s="68">
        <f t="shared" si="415"/>
        <v>0</v>
      </c>
      <c r="AT86" s="68">
        <v>4</v>
      </c>
      <c r="AU86" s="68">
        <f t="shared" si="416"/>
        <v>51616.599999999991</v>
      </c>
      <c r="AV86" s="68">
        <v>0</v>
      </c>
      <c r="AW86" s="67">
        <f t="shared" si="417"/>
        <v>0</v>
      </c>
      <c r="AX86" s="68">
        <v>0</v>
      </c>
      <c r="AY86" s="67">
        <f t="shared" si="418"/>
        <v>0</v>
      </c>
      <c r="AZ86" s="68">
        <v>0</v>
      </c>
      <c r="BA86" s="67">
        <f t="shared" si="419"/>
        <v>0</v>
      </c>
      <c r="BB86" s="68">
        <v>20</v>
      </c>
      <c r="BC86" s="67">
        <f t="shared" si="420"/>
        <v>246862.00000000003</v>
      </c>
      <c r="BD86" s="68"/>
      <c r="BE86" s="67">
        <f t="shared" si="421"/>
        <v>0</v>
      </c>
      <c r="BF86" s="68">
        <v>35</v>
      </c>
      <c r="BG86" s="67">
        <f t="shared" si="422"/>
        <v>471282</v>
      </c>
      <c r="BH86" s="68">
        <v>3</v>
      </c>
      <c r="BI86" s="67">
        <f t="shared" si="423"/>
        <v>40395.599999999999</v>
      </c>
      <c r="BJ86" s="68"/>
      <c r="BK86" s="67">
        <f t="shared" si="424"/>
        <v>0</v>
      </c>
      <c r="BL86" s="68">
        <v>0</v>
      </c>
      <c r="BM86" s="67">
        <f t="shared" si="425"/>
        <v>0</v>
      </c>
      <c r="BN86" s="68">
        <v>37</v>
      </c>
      <c r="BO86" s="67">
        <f t="shared" si="426"/>
        <v>548033.64</v>
      </c>
      <c r="BP86" s="68">
        <v>25</v>
      </c>
      <c r="BQ86" s="67">
        <f t="shared" si="427"/>
        <v>336630</v>
      </c>
      <c r="BR86" s="68">
        <v>56</v>
      </c>
      <c r="BS86" s="67">
        <f t="shared" si="428"/>
        <v>942564</v>
      </c>
      <c r="BT86" s="68">
        <v>7</v>
      </c>
      <c r="BU86" s="67">
        <f t="shared" si="429"/>
        <v>84830.76</v>
      </c>
      <c r="BV86" s="68">
        <v>35</v>
      </c>
      <c r="BW86" s="67">
        <f t="shared" si="430"/>
        <v>589102.5</v>
      </c>
      <c r="BX86" s="68">
        <v>20</v>
      </c>
      <c r="BY86" s="67">
        <f t="shared" si="431"/>
        <v>269304</v>
      </c>
      <c r="BZ86" s="68">
        <v>32</v>
      </c>
      <c r="CA86" s="75">
        <f t="shared" si="432"/>
        <v>430886.39999999991</v>
      </c>
      <c r="CB86" s="68"/>
      <c r="CC86" s="67">
        <f t="shared" si="433"/>
        <v>0</v>
      </c>
      <c r="CD86" s="68"/>
      <c r="CE86" s="67">
        <f t="shared" si="434"/>
        <v>0</v>
      </c>
      <c r="CF86" s="68">
        <v>0</v>
      </c>
      <c r="CG86" s="67">
        <f t="shared" si="435"/>
        <v>0</v>
      </c>
      <c r="CH86" s="68"/>
      <c r="CI86" s="68">
        <f t="shared" si="436"/>
        <v>0</v>
      </c>
      <c r="CJ86" s="68"/>
      <c r="CK86" s="67">
        <f t="shared" si="437"/>
        <v>0</v>
      </c>
      <c r="CL86" s="68">
        <v>1</v>
      </c>
      <c r="CM86" s="67">
        <f t="shared" si="438"/>
        <v>7854.699999999998</v>
      </c>
      <c r="CN86" s="68"/>
      <c r="CO86" s="67">
        <f t="shared" si="439"/>
        <v>0</v>
      </c>
      <c r="CP86" s="68"/>
      <c r="CQ86" s="67">
        <f t="shared" si="440"/>
        <v>0</v>
      </c>
      <c r="CR86" s="68">
        <v>12</v>
      </c>
      <c r="CS86" s="67">
        <f t="shared" si="441"/>
        <v>152156.75999999998</v>
      </c>
      <c r="CT86" s="68">
        <v>35</v>
      </c>
      <c r="CU86" s="67">
        <f t="shared" si="442"/>
        <v>443790.54999999993</v>
      </c>
      <c r="CV86" s="68">
        <v>0</v>
      </c>
      <c r="CW86" s="67">
        <f t="shared" si="443"/>
        <v>0</v>
      </c>
      <c r="CX86" s="82">
        <v>95</v>
      </c>
      <c r="CY86" s="67">
        <f t="shared" si="444"/>
        <v>1151274.6000000001</v>
      </c>
      <c r="CZ86" s="68"/>
      <c r="DA86" s="67">
        <f t="shared" si="445"/>
        <v>0</v>
      </c>
      <c r="DB86" s="68">
        <v>0</v>
      </c>
      <c r="DC86" s="73">
        <f t="shared" si="446"/>
        <v>0</v>
      </c>
      <c r="DD86" s="68">
        <v>40</v>
      </c>
      <c r="DE86" s="67">
        <f t="shared" si="447"/>
        <v>538608</v>
      </c>
      <c r="DF86" s="83"/>
      <c r="DG86" s="67">
        <f t="shared" si="448"/>
        <v>0</v>
      </c>
      <c r="DH86" s="68">
        <v>30</v>
      </c>
      <c r="DI86" s="67">
        <f t="shared" si="449"/>
        <v>456470.27999999991</v>
      </c>
      <c r="DJ86" s="68">
        <v>11</v>
      </c>
      <c r="DK86" s="67">
        <f t="shared" si="450"/>
        <v>235929.54</v>
      </c>
      <c r="DL86" s="68">
        <v>20</v>
      </c>
      <c r="DM86" s="75">
        <f t="shared" si="451"/>
        <v>494365.19999999995</v>
      </c>
      <c r="DN86" s="77">
        <f t="shared" si="348"/>
        <v>933</v>
      </c>
      <c r="DO86" s="75">
        <f t="shared" si="348"/>
        <v>12639029.829999996</v>
      </c>
    </row>
    <row r="87" spans="1:119" ht="30" customHeight="1" x14ac:dyDescent="0.25">
      <c r="A87" s="78"/>
      <c r="B87" s="79">
        <v>66</v>
      </c>
      <c r="C87" s="60" t="s">
        <v>213</v>
      </c>
      <c r="D87" s="61">
        <v>22900</v>
      </c>
      <c r="E87" s="80">
        <v>0.5</v>
      </c>
      <c r="F87" s="80"/>
      <c r="G87" s="63">
        <v>1</v>
      </c>
      <c r="H87" s="64"/>
      <c r="I87" s="64"/>
      <c r="J87" s="61">
        <v>1.4</v>
      </c>
      <c r="K87" s="61">
        <v>1.68</v>
      </c>
      <c r="L87" s="61">
        <v>2.23</v>
      </c>
      <c r="M87" s="65">
        <v>2.57</v>
      </c>
      <c r="N87" s="68">
        <v>40</v>
      </c>
      <c r="O87" s="67">
        <f t="shared" si="296"/>
        <v>705320</v>
      </c>
      <c r="P87" s="68"/>
      <c r="Q87" s="68">
        <f t="shared" si="401"/>
        <v>0</v>
      </c>
      <c r="R87" s="68">
        <v>1500</v>
      </c>
      <c r="S87" s="67">
        <f t="shared" si="402"/>
        <v>26449500.000000004</v>
      </c>
      <c r="T87" s="68"/>
      <c r="U87" s="67">
        <f t="shared" si="403"/>
        <v>0</v>
      </c>
      <c r="V87" s="68"/>
      <c r="W87" s="67">
        <f t="shared" si="404"/>
        <v>0</v>
      </c>
      <c r="X87" s="68"/>
      <c r="Y87" s="67">
        <f t="shared" si="405"/>
        <v>0</v>
      </c>
      <c r="Z87" s="68"/>
      <c r="AA87" s="67">
        <f t="shared" si="406"/>
        <v>0</v>
      </c>
      <c r="AB87" s="68"/>
      <c r="AC87" s="67">
        <f t="shared" si="407"/>
        <v>0</v>
      </c>
      <c r="AD87" s="68"/>
      <c r="AE87" s="67">
        <f t="shared" si="408"/>
        <v>0</v>
      </c>
      <c r="AF87" s="68"/>
      <c r="AG87" s="67">
        <f t="shared" si="409"/>
        <v>0</v>
      </c>
      <c r="AH87" s="68">
        <v>232</v>
      </c>
      <c r="AI87" s="67">
        <f t="shared" si="410"/>
        <v>4090856</v>
      </c>
      <c r="AJ87" s="68">
        <v>46</v>
      </c>
      <c r="AK87" s="67">
        <f t="shared" si="411"/>
        <v>811118.00000000012</v>
      </c>
      <c r="AL87" s="82">
        <v>0</v>
      </c>
      <c r="AM87" s="67">
        <f t="shared" si="412"/>
        <v>0</v>
      </c>
      <c r="AN87" s="68">
        <v>60</v>
      </c>
      <c r="AO87" s="73">
        <f t="shared" si="413"/>
        <v>1269576</v>
      </c>
      <c r="AP87" s="68"/>
      <c r="AQ87" s="67">
        <f t="shared" si="414"/>
        <v>0</v>
      </c>
      <c r="AR87" s="68"/>
      <c r="AS87" s="68">
        <f t="shared" si="415"/>
        <v>0</v>
      </c>
      <c r="AT87" s="68"/>
      <c r="AU87" s="68">
        <f t="shared" si="416"/>
        <v>0</v>
      </c>
      <c r="AV87" s="68"/>
      <c r="AW87" s="67">
        <f t="shared" si="417"/>
        <v>0</v>
      </c>
      <c r="AX87" s="68"/>
      <c r="AY87" s="67">
        <f t="shared" si="418"/>
        <v>0</v>
      </c>
      <c r="AZ87" s="68"/>
      <c r="BA87" s="67">
        <f t="shared" si="419"/>
        <v>0</v>
      </c>
      <c r="BB87" s="68">
        <v>130</v>
      </c>
      <c r="BC87" s="67">
        <f t="shared" si="420"/>
        <v>2292290</v>
      </c>
      <c r="BD87" s="68"/>
      <c r="BE87" s="67">
        <f t="shared" si="421"/>
        <v>0</v>
      </c>
      <c r="BF87" s="68">
        <v>772</v>
      </c>
      <c r="BG87" s="67">
        <f t="shared" si="422"/>
        <v>14850192</v>
      </c>
      <c r="BH87" s="68">
        <v>1</v>
      </c>
      <c r="BI87" s="67">
        <f t="shared" si="423"/>
        <v>19236</v>
      </c>
      <c r="BJ87" s="68">
        <v>50</v>
      </c>
      <c r="BK87" s="67">
        <f t="shared" si="424"/>
        <v>1106070</v>
      </c>
      <c r="BL87" s="68"/>
      <c r="BM87" s="67">
        <f t="shared" si="425"/>
        <v>0</v>
      </c>
      <c r="BN87" s="68">
        <v>355</v>
      </c>
      <c r="BO87" s="67">
        <f t="shared" si="426"/>
        <v>7511658.0000000009</v>
      </c>
      <c r="BP87" s="68">
        <v>130</v>
      </c>
      <c r="BQ87" s="67">
        <f t="shared" si="427"/>
        <v>2500680</v>
      </c>
      <c r="BR87" s="68">
        <v>112</v>
      </c>
      <c r="BS87" s="67">
        <f t="shared" si="428"/>
        <v>2693040</v>
      </c>
      <c r="BT87" s="68">
        <v>65</v>
      </c>
      <c r="BU87" s="67">
        <f t="shared" si="429"/>
        <v>1125306</v>
      </c>
      <c r="BV87" s="68">
        <v>330</v>
      </c>
      <c r="BW87" s="67">
        <f t="shared" si="430"/>
        <v>7934850</v>
      </c>
      <c r="BX87" s="68">
        <v>650</v>
      </c>
      <c r="BY87" s="67">
        <f t="shared" si="431"/>
        <v>12503400</v>
      </c>
      <c r="BZ87" s="74">
        <f>300+7</f>
        <v>307</v>
      </c>
      <c r="CA87" s="75">
        <f t="shared" si="432"/>
        <v>5905452</v>
      </c>
      <c r="CB87" s="68">
        <v>10</v>
      </c>
      <c r="CC87" s="67">
        <f t="shared" si="433"/>
        <v>181138.99999999997</v>
      </c>
      <c r="CD87" s="68"/>
      <c r="CE87" s="67">
        <f t="shared" si="434"/>
        <v>0</v>
      </c>
      <c r="CF87" s="68"/>
      <c r="CG87" s="67">
        <f t="shared" si="435"/>
        <v>0</v>
      </c>
      <c r="CH87" s="68"/>
      <c r="CI87" s="68">
        <f t="shared" si="436"/>
        <v>0</v>
      </c>
      <c r="CJ87" s="68"/>
      <c r="CK87" s="67">
        <f t="shared" si="437"/>
        <v>0</v>
      </c>
      <c r="CL87" s="68"/>
      <c r="CM87" s="67">
        <f t="shared" si="438"/>
        <v>0</v>
      </c>
      <c r="CN87" s="68"/>
      <c r="CO87" s="67">
        <f t="shared" si="439"/>
        <v>0</v>
      </c>
      <c r="CP87" s="68"/>
      <c r="CQ87" s="67">
        <f t="shared" si="440"/>
        <v>0</v>
      </c>
      <c r="CR87" s="68">
        <v>140</v>
      </c>
      <c r="CS87" s="67">
        <f t="shared" si="441"/>
        <v>2535945.9999999995</v>
      </c>
      <c r="CT87" s="68">
        <v>372</v>
      </c>
      <c r="CU87" s="67">
        <f t="shared" si="442"/>
        <v>6738370.7999999998</v>
      </c>
      <c r="CV87" s="68"/>
      <c r="CW87" s="67">
        <f t="shared" si="443"/>
        <v>0</v>
      </c>
      <c r="CX87" s="82">
        <v>235</v>
      </c>
      <c r="CY87" s="67">
        <f t="shared" si="444"/>
        <v>4068414</v>
      </c>
      <c r="CZ87" s="68"/>
      <c r="DA87" s="67">
        <f t="shared" si="445"/>
        <v>0</v>
      </c>
      <c r="DB87" s="68"/>
      <c r="DC87" s="73">
        <f t="shared" si="446"/>
        <v>0</v>
      </c>
      <c r="DD87" s="68">
        <v>87</v>
      </c>
      <c r="DE87" s="67">
        <f t="shared" si="447"/>
        <v>1673532</v>
      </c>
      <c r="DF87" s="83">
        <v>1</v>
      </c>
      <c r="DG87" s="67">
        <f t="shared" si="448"/>
        <v>23083.200000000001</v>
      </c>
      <c r="DH87" s="68">
        <v>250</v>
      </c>
      <c r="DI87" s="67">
        <f t="shared" si="449"/>
        <v>5434169.9999999991</v>
      </c>
      <c r="DJ87" s="68">
        <v>82</v>
      </c>
      <c r="DK87" s="67">
        <f t="shared" si="450"/>
        <v>2512496.4</v>
      </c>
      <c r="DL87" s="68">
        <v>230</v>
      </c>
      <c r="DM87" s="75">
        <f t="shared" si="451"/>
        <v>8121714</v>
      </c>
      <c r="DN87" s="77">
        <f t="shared" si="348"/>
        <v>6187</v>
      </c>
      <c r="DO87" s="75">
        <f t="shared" si="348"/>
        <v>123057409.40000001</v>
      </c>
    </row>
    <row r="88" spans="1:119" ht="15.75" customHeight="1" x14ac:dyDescent="0.25">
      <c r="A88" s="78"/>
      <c r="B88" s="79">
        <v>67</v>
      </c>
      <c r="C88" s="60" t="s">
        <v>214</v>
      </c>
      <c r="D88" s="61">
        <v>22900</v>
      </c>
      <c r="E88" s="80">
        <v>1.01</v>
      </c>
      <c r="F88" s="80"/>
      <c r="G88" s="63">
        <v>1</v>
      </c>
      <c r="H88" s="64"/>
      <c r="I88" s="64"/>
      <c r="J88" s="61">
        <v>1.4</v>
      </c>
      <c r="K88" s="61">
        <v>1.68</v>
      </c>
      <c r="L88" s="61">
        <v>2.23</v>
      </c>
      <c r="M88" s="65">
        <v>2.57</v>
      </c>
      <c r="N88" s="68"/>
      <c r="O88" s="67">
        <f t="shared" si="296"/>
        <v>0</v>
      </c>
      <c r="P88" s="68"/>
      <c r="Q88" s="68">
        <f t="shared" si="401"/>
        <v>0</v>
      </c>
      <c r="R88" s="68">
        <v>7</v>
      </c>
      <c r="S88" s="67">
        <f t="shared" si="402"/>
        <v>249330.62</v>
      </c>
      <c r="T88" s="68"/>
      <c r="U88" s="67">
        <f t="shared" si="403"/>
        <v>0</v>
      </c>
      <c r="V88" s="68"/>
      <c r="W88" s="67">
        <f t="shared" si="404"/>
        <v>0</v>
      </c>
      <c r="X88" s="68"/>
      <c r="Y88" s="67">
        <f t="shared" si="405"/>
        <v>0</v>
      </c>
      <c r="Z88" s="68"/>
      <c r="AA88" s="67">
        <f t="shared" si="406"/>
        <v>0</v>
      </c>
      <c r="AB88" s="68"/>
      <c r="AC88" s="67">
        <f t="shared" si="407"/>
        <v>0</v>
      </c>
      <c r="AD88" s="68"/>
      <c r="AE88" s="67">
        <f t="shared" si="408"/>
        <v>0</v>
      </c>
      <c r="AF88" s="68"/>
      <c r="AG88" s="67">
        <f t="shared" si="409"/>
        <v>0</v>
      </c>
      <c r="AH88" s="68"/>
      <c r="AI88" s="67">
        <f t="shared" si="410"/>
        <v>0</v>
      </c>
      <c r="AJ88" s="68">
        <v>61</v>
      </c>
      <c r="AK88" s="67">
        <f t="shared" si="411"/>
        <v>2172738.2600000002</v>
      </c>
      <c r="AL88" s="82">
        <v>0</v>
      </c>
      <c r="AM88" s="67">
        <f t="shared" si="412"/>
        <v>0</v>
      </c>
      <c r="AN88" s="68"/>
      <c r="AO88" s="73">
        <f t="shared" si="413"/>
        <v>0</v>
      </c>
      <c r="AP88" s="68"/>
      <c r="AQ88" s="67">
        <f t="shared" si="414"/>
        <v>0</v>
      </c>
      <c r="AR88" s="68"/>
      <c r="AS88" s="68">
        <f t="shared" si="415"/>
        <v>0</v>
      </c>
      <c r="AT88" s="68"/>
      <c r="AU88" s="68">
        <f t="shared" si="416"/>
        <v>0</v>
      </c>
      <c r="AV88" s="68"/>
      <c r="AW88" s="67">
        <f t="shared" si="417"/>
        <v>0</v>
      </c>
      <c r="AX88" s="68"/>
      <c r="AY88" s="67">
        <f t="shared" si="418"/>
        <v>0</v>
      </c>
      <c r="AZ88" s="68"/>
      <c r="BA88" s="67">
        <f t="shared" si="419"/>
        <v>0</v>
      </c>
      <c r="BB88" s="68">
        <v>33</v>
      </c>
      <c r="BC88" s="67">
        <f t="shared" si="420"/>
        <v>1175415.7800000003</v>
      </c>
      <c r="BD88" s="68"/>
      <c r="BE88" s="67">
        <f t="shared" si="421"/>
        <v>0</v>
      </c>
      <c r="BF88" s="68"/>
      <c r="BG88" s="67">
        <f t="shared" si="422"/>
        <v>0</v>
      </c>
      <c r="BH88" s="68"/>
      <c r="BI88" s="67">
        <f t="shared" si="423"/>
        <v>0</v>
      </c>
      <c r="BJ88" s="68"/>
      <c r="BK88" s="67">
        <f t="shared" si="424"/>
        <v>0</v>
      </c>
      <c r="BL88" s="68"/>
      <c r="BM88" s="67">
        <f t="shared" si="425"/>
        <v>0</v>
      </c>
      <c r="BN88" s="68"/>
      <c r="BO88" s="67">
        <f t="shared" si="426"/>
        <v>0</v>
      </c>
      <c r="BP88" s="68"/>
      <c r="BQ88" s="67">
        <f t="shared" si="427"/>
        <v>0</v>
      </c>
      <c r="BR88" s="68"/>
      <c r="BS88" s="67">
        <f t="shared" si="428"/>
        <v>0</v>
      </c>
      <c r="BT88" s="68"/>
      <c r="BU88" s="67">
        <f t="shared" si="429"/>
        <v>0</v>
      </c>
      <c r="BV88" s="68"/>
      <c r="BW88" s="67">
        <f t="shared" si="430"/>
        <v>0</v>
      </c>
      <c r="BX88" s="68"/>
      <c r="BY88" s="67">
        <f t="shared" si="431"/>
        <v>0</v>
      </c>
      <c r="BZ88" s="68"/>
      <c r="CA88" s="75">
        <f t="shared" si="432"/>
        <v>0</v>
      </c>
      <c r="CB88" s="68"/>
      <c r="CC88" s="67">
        <f t="shared" si="433"/>
        <v>0</v>
      </c>
      <c r="CD88" s="68"/>
      <c r="CE88" s="67">
        <f t="shared" si="434"/>
        <v>0</v>
      </c>
      <c r="CF88" s="68"/>
      <c r="CG88" s="67">
        <f t="shared" si="435"/>
        <v>0</v>
      </c>
      <c r="CH88" s="68"/>
      <c r="CI88" s="68">
        <f t="shared" si="436"/>
        <v>0</v>
      </c>
      <c r="CJ88" s="68"/>
      <c r="CK88" s="67">
        <f t="shared" si="437"/>
        <v>0</v>
      </c>
      <c r="CL88" s="68"/>
      <c r="CM88" s="67">
        <f t="shared" si="438"/>
        <v>0</v>
      </c>
      <c r="CN88" s="68"/>
      <c r="CO88" s="67">
        <f t="shared" si="439"/>
        <v>0</v>
      </c>
      <c r="CP88" s="68"/>
      <c r="CQ88" s="67">
        <f t="shared" si="440"/>
        <v>0</v>
      </c>
      <c r="CR88" s="68"/>
      <c r="CS88" s="67">
        <f t="shared" si="441"/>
        <v>0</v>
      </c>
      <c r="CT88" s="68">
        <v>4</v>
      </c>
      <c r="CU88" s="67">
        <f t="shared" si="442"/>
        <v>146360.31199999998</v>
      </c>
      <c r="CV88" s="68"/>
      <c r="CW88" s="67">
        <f t="shared" si="443"/>
        <v>0</v>
      </c>
      <c r="CX88" s="82">
        <v>0</v>
      </c>
      <c r="CY88" s="67">
        <f t="shared" si="444"/>
        <v>0</v>
      </c>
      <c r="CZ88" s="68"/>
      <c r="DA88" s="67">
        <f t="shared" si="445"/>
        <v>0</v>
      </c>
      <c r="DB88" s="68"/>
      <c r="DC88" s="73">
        <f t="shared" si="446"/>
        <v>0</v>
      </c>
      <c r="DD88" s="68"/>
      <c r="DE88" s="67">
        <f t="shared" si="447"/>
        <v>0</v>
      </c>
      <c r="DF88" s="83"/>
      <c r="DG88" s="67">
        <f t="shared" si="448"/>
        <v>0</v>
      </c>
      <c r="DH88" s="68"/>
      <c r="DI88" s="67">
        <f t="shared" si="449"/>
        <v>0</v>
      </c>
      <c r="DJ88" s="68"/>
      <c r="DK88" s="67">
        <f t="shared" si="450"/>
        <v>0</v>
      </c>
      <c r="DL88" s="68"/>
      <c r="DM88" s="75">
        <f t="shared" si="451"/>
        <v>0</v>
      </c>
      <c r="DN88" s="77">
        <f t="shared" si="348"/>
        <v>105</v>
      </c>
      <c r="DO88" s="75">
        <f t="shared" si="348"/>
        <v>3743844.9720000005</v>
      </c>
    </row>
    <row r="89" spans="1:119" ht="33" customHeight="1" x14ac:dyDescent="0.25">
      <c r="A89" s="78"/>
      <c r="B89" s="79">
        <v>68</v>
      </c>
      <c r="C89" s="60" t="s">
        <v>215</v>
      </c>
      <c r="D89" s="61">
        <v>22900</v>
      </c>
      <c r="E89" s="87">
        <v>2.2999999999999998</v>
      </c>
      <c r="F89" s="87"/>
      <c r="G89" s="63">
        <v>1</v>
      </c>
      <c r="H89" s="64"/>
      <c r="I89" s="64"/>
      <c r="J89" s="61">
        <v>1.4</v>
      </c>
      <c r="K89" s="61">
        <v>1.68</v>
      </c>
      <c r="L89" s="61">
        <v>2.23</v>
      </c>
      <c r="M89" s="65">
        <v>2.57</v>
      </c>
      <c r="N89" s="68">
        <v>1</v>
      </c>
      <c r="O89" s="67">
        <f t="shared" si="296"/>
        <v>81111.799999999988</v>
      </c>
      <c r="P89" s="68"/>
      <c r="Q89" s="68">
        <f t="shared" si="401"/>
        <v>0</v>
      </c>
      <c r="R89" s="68">
        <v>8</v>
      </c>
      <c r="S89" s="67">
        <f t="shared" si="402"/>
        <v>648894.39999999991</v>
      </c>
      <c r="T89" s="68"/>
      <c r="U89" s="67">
        <f t="shared" si="403"/>
        <v>0</v>
      </c>
      <c r="V89" s="68"/>
      <c r="W89" s="67">
        <f t="shared" si="404"/>
        <v>0</v>
      </c>
      <c r="X89" s="68"/>
      <c r="Y89" s="67">
        <f t="shared" si="405"/>
        <v>0</v>
      </c>
      <c r="Z89" s="68"/>
      <c r="AA89" s="67">
        <f t="shared" si="406"/>
        <v>0</v>
      </c>
      <c r="AB89" s="68"/>
      <c r="AC89" s="67">
        <f t="shared" si="407"/>
        <v>0</v>
      </c>
      <c r="AD89" s="68"/>
      <c r="AE89" s="67">
        <f t="shared" si="408"/>
        <v>0</v>
      </c>
      <c r="AF89" s="68"/>
      <c r="AG89" s="67">
        <f t="shared" si="409"/>
        <v>0</v>
      </c>
      <c r="AH89" s="68"/>
      <c r="AI89" s="67">
        <f t="shared" si="410"/>
        <v>0</v>
      </c>
      <c r="AJ89" s="68">
        <v>1</v>
      </c>
      <c r="AK89" s="67">
        <f t="shared" si="411"/>
        <v>81111.799999999988</v>
      </c>
      <c r="AL89" s="82">
        <v>0</v>
      </c>
      <c r="AM89" s="67">
        <f t="shared" si="412"/>
        <v>0</v>
      </c>
      <c r="AN89" s="68"/>
      <c r="AO89" s="67">
        <f t="shared" si="413"/>
        <v>0</v>
      </c>
      <c r="AP89" s="68"/>
      <c r="AQ89" s="67">
        <f t="shared" si="414"/>
        <v>0</v>
      </c>
      <c r="AR89" s="68"/>
      <c r="AS89" s="68">
        <f t="shared" si="415"/>
        <v>0</v>
      </c>
      <c r="AT89" s="68"/>
      <c r="AU89" s="68">
        <f t="shared" si="416"/>
        <v>0</v>
      </c>
      <c r="AV89" s="68"/>
      <c r="AW89" s="67">
        <f t="shared" si="417"/>
        <v>0</v>
      </c>
      <c r="AX89" s="68"/>
      <c r="AY89" s="67">
        <f t="shared" si="418"/>
        <v>0</v>
      </c>
      <c r="AZ89" s="68"/>
      <c r="BA89" s="67">
        <f t="shared" si="419"/>
        <v>0</v>
      </c>
      <c r="BB89" s="68"/>
      <c r="BC89" s="67">
        <f t="shared" si="420"/>
        <v>0</v>
      </c>
      <c r="BD89" s="68"/>
      <c r="BE89" s="67">
        <f t="shared" si="421"/>
        <v>0</v>
      </c>
      <c r="BF89" s="68"/>
      <c r="BG89" s="67">
        <f t="shared" si="422"/>
        <v>0</v>
      </c>
      <c r="BH89" s="68"/>
      <c r="BI89" s="67">
        <f t="shared" si="423"/>
        <v>0</v>
      </c>
      <c r="BJ89" s="68"/>
      <c r="BK89" s="67">
        <f t="shared" si="424"/>
        <v>0</v>
      </c>
      <c r="BL89" s="68"/>
      <c r="BM89" s="67">
        <f t="shared" si="425"/>
        <v>0</v>
      </c>
      <c r="BN89" s="68"/>
      <c r="BO89" s="67">
        <f t="shared" si="426"/>
        <v>0</v>
      </c>
      <c r="BP89" s="68"/>
      <c r="BQ89" s="67">
        <f t="shared" si="427"/>
        <v>0</v>
      </c>
      <c r="BR89" s="68"/>
      <c r="BS89" s="67">
        <f t="shared" si="428"/>
        <v>0</v>
      </c>
      <c r="BT89" s="68"/>
      <c r="BU89" s="67">
        <f t="shared" si="429"/>
        <v>0</v>
      </c>
      <c r="BV89" s="68">
        <v>3</v>
      </c>
      <c r="BW89" s="67">
        <f t="shared" si="430"/>
        <v>331821</v>
      </c>
      <c r="BX89" s="68"/>
      <c r="BY89" s="67">
        <f t="shared" si="431"/>
        <v>0</v>
      </c>
      <c r="BZ89" s="68"/>
      <c r="CA89" s="67">
        <f t="shared" si="432"/>
        <v>0</v>
      </c>
      <c r="CB89" s="68"/>
      <c r="CC89" s="67">
        <f t="shared" si="433"/>
        <v>0</v>
      </c>
      <c r="CD89" s="68"/>
      <c r="CE89" s="67">
        <f t="shared" si="434"/>
        <v>0</v>
      </c>
      <c r="CF89" s="68"/>
      <c r="CG89" s="67">
        <f t="shared" si="435"/>
        <v>0</v>
      </c>
      <c r="CH89" s="68"/>
      <c r="CI89" s="68">
        <f t="shared" si="436"/>
        <v>0</v>
      </c>
      <c r="CJ89" s="68"/>
      <c r="CK89" s="67">
        <f t="shared" si="437"/>
        <v>0</v>
      </c>
      <c r="CL89" s="68"/>
      <c r="CM89" s="67">
        <f t="shared" si="438"/>
        <v>0</v>
      </c>
      <c r="CN89" s="68"/>
      <c r="CO89" s="67">
        <f t="shared" si="439"/>
        <v>0</v>
      </c>
      <c r="CP89" s="68"/>
      <c r="CQ89" s="67">
        <f t="shared" si="440"/>
        <v>0</v>
      </c>
      <c r="CR89" s="68"/>
      <c r="CS89" s="67">
        <f t="shared" si="441"/>
        <v>0</v>
      </c>
      <c r="CT89" s="68"/>
      <c r="CU89" s="67">
        <f t="shared" si="442"/>
        <v>0</v>
      </c>
      <c r="CV89" s="68"/>
      <c r="CW89" s="67">
        <f t="shared" si="443"/>
        <v>0</v>
      </c>
      <c r="CX89" s="82">
        <v>0</v>
      </c>
      <c r="CY89" s="67">
        <f t="shared" si="444"/>
        <v>0</v>
      </c>
      <c r="CZ89" s="68"/>
      <c r="DA89" s="67">
        <f t="shared" si="445"/>
        <v>0</v>
      </c>
      <c r="DB89" s="68"/>
      <c r="DC89" s="73">
        <f t="shared" si="446"/>
        <v>0</v>
      </c>
      <c r="DD89" s="68"/>
      <c r="DE89" s="67">
        <f t="shared" si="447"/>
        <v>0</v>
      </c>
      <c r="DF89" s="83"/>
      <c r="DG89" s="67">
        <f t="shared" si="448"/>
        <v>0</v>
      </c>
      <c r="DH89" s="68"/>
      <c r="DI89" s="67">
        <f t="shared" si="449"/>
        <v>0</v>
      </c>
      <c r="DJ89" s="68"/>
      <c r="DK89" s="67">
        <f t="shared" si="450"/>
        <v>0</v>
      </c>
      <c r="DL89" s="68"/>
      <c r="DM89" s="75">
        <f t="shared" si="451"/>
        <v>0</v>
      </c>
      <c r="DN89" s="77">
        <f t="shared" si="348"/>
        <v>13</v>
      </c>
      <c r="DO89" s="75">
        <f t="shared" si="348"/>
        <v>1142939</v>
      </c>
    </row>
    <row r="90" spans="1:119" ht="15.75" customHeight="1" x14ac:dyDescent="0.25">
      <c r="A90" s="78">
        <v>13</v>
      </c>
      <c r="B90" s="154"/>
      <c r="C90" s="153" t="s">
        <v>216</v>
      </c>
      <c r="D90" s="61">
        <v>22900</v>
      </c>
      <c r="E90" s="155">
        <v>1.49</v>
      </c>
      <c r="F90" s="155"/>
      <c r="G90" s="63">
        <v>1</v>
      </c>
      <c r="H90" s="64"/>
      <c r="I90" s="64"/>
      <c r="J90" s="61">
        <v>1.4</v>
      </c>
      <c r="K90" s="61">
        <v>1.68</v>
      </c>
      <c r="L90" s="61">
        <v>2.23</v>
      </c>
      <c r="M90" s="65">
        <v>2.57</v>
      </c>
      <c r="N90" s="88">
        <f>SUM(N91:N97)</f>
        <v>677</v>
      </c>
      <c r="O90" s="88">
        <f t="shared" ref="O90:BZ90" si="452">SUM(O91:O97)</f>
        <v>33835066.020000003</v>
      </c>
      <c r="P90" s="88">
        <f t="shared" si="452"/>
        <v>2311</v>
      </c>
      <c r="Q90" s="88">
        <f t="shared" si="452"/>
        <v>152047820.12</v>
      </c>
      <c r="R90" s="88">
        <f t="shared" si="452"/>
        <v>119</v>
      </c>
      <c r="S90" s="88">
        <f t="shared" si="452"/>
        <v>4829326.040000001</v>
      </c>
      <c r="T90" s="88">
        <f t="shared" si="452"/>
        <v>0</v>
      </c>
      <c r="U90" s="88">
        <f t="shared" si="452"/>
        <v>0</v>
      </c>
      <c r="V90" s="88">
        <f t="shared" si="452"/>
        <v>0</v>
      </c>
      <c r="W90" s="88">
        <f t="shared" si="452"/>
        <v>0</v>
      </c>
      <c r="X90" s="88">
        <f t="shared" si="452"/>
        <v>0</v>
      </c>
      <c r="Y90" s="88">
        <f t="shared" si="452"/>
        <v>0</v>
      </c>
      <c r="Z90" s="88">
        <f t="shared" si="452"/>
        <v>0</v>
      </c>
      <c r="AA90" s="88">
        <f t="shared" si="452"/>
        <v>0</v>
      </c>
      <c r="AB90" s="88">
        <f t="shared" si="452"/>
        <v>0</v>
      </c>
      <c r="AC90" s="88">
        <f t="shared" si="452"/>
        <v>0</v>
      </c>
      <c r="AD90" s="88">
        <f t="shared" si="452"/>
        <v>644</v>
      </c>
      <c r="AE90" s="88">
        <f t="shared" si="452"/>
        <v>35082552.680000007</v>
      </c>
      <c r="AF90" s="88">
        <f t="shared" si="452"/>
        <v>60</v>
      </c>
      <c r="AG90" s="88">
        <f t="shared" si="452"/>
        <v>4214607.5999999996</v>
      </c>
      <c r="AH90" s="88">
        <f t="shared" si="452"/>
        <v>0</v>
      </c>
      <c r="AI90" s="88">
        <f t="shared" si="452"/>
        <v>0</v>
      </c>
      <c r="AJ90" s="88">
        <f t="shared" si="452"/>
        <v>278</v>
      </c>
      <c r="AK90" s="88">
        <f t="shared" si="452"/>
        <v>11318975.360000003</v>
      </c>
      <c r="AL90" s="88">
        <f t="shared" si="452"/>
        <v>0</v>
      </c>
      <c r="AM90" s="88">
        <f t="shared" si="452"/>
        <v>0</v>
      </c>
      <c r="AN90" s="88">
        <f t="shared" si="452"/>
        <v>84</v>
      </c>
      <c r="AO90" s="88">
        <f t="shared" si="452"/>
        <v>4743135.9360000007</v>
      </c>
      <c r="AP90" s="88">
        <v>0</v>
      </c>
      <c r="AQ90" s="88">
        <f t="shared" si="452"/>
        <v>0</v>
      </c>
      <c r="AR90" s="88">
        <f t="shared" si="452"/>
        <v>8</v>
      </c>
      <c r="AS90" s="88">
        <f t="shared" si="452"/>
        <v>310469.03999999998</v>
      </c>
      <c r="AT90" s="88">
        <f t="shared" si="452"/>
        <v>886</v>
      </c>
      <c r="AU90" s="88">
        <f t="shared" si="452"/>
        <v>37127820.379999995</v>
      </c>
      <c r="AV90" s="88">
        <f t="shared" si="452"/>
        <v>0</v>
      </c>
      <c r="AW90" s="88">
        <f t="shared" si="452"/>
        <v>0</v>
      </c>
      <c r="AX90" s="88">
        <f t="shared" si="452"/>
        <v>0</v>
      </c>
      <c r="AY90" s="88">
        <f t="shared" si="452"/>
        <v>0</v>
      </c>
      <c r="AZ90" s="88">
        <f t="shared" si="452"/>
        <v>0</v>
      </c>
      <c r="BA90" s="88">
        <f t="shared" si="452"/>
        <v>0</v>
      </c>
      <c r="BB90" s="88">
        <f t="shared" si="452"/>
        <v>146</v>
      </c>
      <c r="BC90" s="88">
        <f t="shared" si="452"/>
        <v>7131490.5199999996</v>
      </c>
      <c r="BD90" s="88">
        <f t="shared" si="452"/>
        <v>148</v>
      </c>
      <c r="BE90" s="88">
        <f t="shared" si="452"/>
        <v>6469900.3600000013</v>
      </c>
      <c r="BF90" s="88">
        <f t="shared" si="452"/>
        <v>956</v>
      </c>
      <c r="BG90" s="88">
        <f t="shared" si="452"/>
        <v>55202703.359999992</v>
      </c>
      <c r="BH90" s="88">
        <f t="shared" si="452"/>
        <v>1139</v>
      </c>
      <c r="BI90" s="88">
        <f t="shared" si="452"/>
        <v>68693679.600000009</v>
      </c>
      <c r="BJ90" s="88">
        <f t="shared" si="452"/>
        <v>0</v>
      </c>
      <c r="BK90" s="88">
        <f t="shared" si="452"/>
        <v>0</v>
      </c>
      <c r="BL90" s="88">
        <f t="shared" si="452"/>
        <v>0</v>
      </c>
      <c r="BM90" s="88">
        <f t="shared" si="452"/>
        <v>0</v>
      </c>
      <c r="BN90" s="88">
        <f t="shared" si="452"/>
        <v>404</v>
      </c>
      <c r="BO90" s="88">
        <f t="shared" si="452"/>
        <v>22589142.576000001</v>
      </c>
      <c r="BP90" s="88">
        <f t="shared" si="452"/>
        <v>133</v>
      </c>
      <c r="BQ90" s="88">
        <f t="shared" si="452"/>
        <v>6753374.8800000008</v>
      </c>
      <c r="BR90" s="88">
        <f t="shared" si="452"/>
        <v>254</v>
      </c>
      <c r="BS90" s="88">
        <f t="shared" si="452"/>
        <v>17301820.199999999</v>
      </c>
      <c r="BT90" s="88">
        <f t="shared" si="452"/>
        <v>58</v>
      </c>
      <c r="BU90" s="88">
        <f t="shared" si="452"/>
        <v>2508913.0080000004</v>
      </c>
      <c r="BV90" s="88">
        <f t="shared" si="452"/>
        <v>313</v>
      </c>
      <c r="BW90" s="88">
        <f t="shared" si="452"/>
        <v>19916954.399999999</v>
      </c>
      <c r="BX90" s="88">
        <f t="shared" si="452"/>
        <v>140</v>
      </c>
      <c r="BY90" s="88">
        <f t="shared" si="452"/>
        <v>8461531.6799999997</v>
      </c>
      <c r="BZ90" s="88">
        <f t="shared" si="452"/>
        <v>150</v>
      </c>
      <c r="CA90" s="88">
        <f t="shared" ref="CA90:DO90" si="453">SUM(CA91:CA97)</f>
        <v>8670819.3600000013</v>
      </c>
      <c r="CB90" s="88">
        <f t="shared" si="453"/>
        <v>0</v>
      </c>
      <c r="CC90" s="88">
        <f t="shared" si="453"/>
        <v>0</v>
      </c>
      <c r="CD90" s="88">
        <f t="shared" si="453"/>
        <v>0</v>
      </c>
      <c r="CE90" s="88">
        <f t="shared" si="453"/>
        <v>0</v>
      </c>
      <c r="CF90" s="88">
        <f t="shared" si="453"/>
        <v>0</v>
      </c>
      <c r="CG90" s="88">
        <f t="shared" si="453"/>
        <v>0</v>
      </c>
      <c r="CH90" s="88">
        <f t="shared" si="453"/>
        <v>0</v>
      </c>
      <c r="CI90" s="88">
        <f t="shared" si="453"/>
        <v>0</v>
      </c>
      <c r="CJ90" s="88">
        <f t="shared" si="453"/>
        <v>0</v>
      </c>
      <c r="CK90" s="88">
        <f t="shared" si="453"/>
        <v>0</v>
      </c>
      <c r="CL90" s="88">
        <f t="shared" si="453"/>
        <v>12</v>
      </c>
      <c r="CM90" s="88">
        <f t="shared" si="453"/>
        <v>308353.07999999996</v>
      </c>
      <c r="CN90" s="88">
        <f t="shared" si="453"/>
        <v>18</v>
      </c>
      <c r="CO90" s="88">
        <f t="shared" si="453"/>
        <v>452430.72000000003</v>
      </c>
      <c r="CP90" s="88">
        <f t="shared" si="453"/>
        <v>19</v>
      </c>
      <c r="CQ90" s="88">
        <f t="shared" si="453"/>
        <v>544891.76</v>
      </c>
      <c r="CR90" s="88">
        <f t="shared" si="453"/>
        <v>2</v>
      </c>
      <c r="CS90" s="88">
        <f t="shared" si="453"/>
        <v>92018.611999999994</v>
      </c>
      <c r="CT90" s="88">
        <f t="shared" si="453"/>
        <v>188</v>
      </c>
      <c r="CU90" s="88">
        <f t="shared" si="453"/>
        <v>8399777.7079999987</v>
      </c>
      <c r="CV90" s="88">
        <f t="shared" si="453"/>
        <v>162</v>
      </c>
      <c r="CW90" s="88">
        <f t="shared" si="453"/>
        <v>8561558.879999999</v>
      </c>
      <c r="CX90" s="88">
        <f t="shared" si="453"/>
        <v>487</v>
      </c>
      <c r="CY90" s="88">
        <f t="shared" si="453"/>
        <v>22105857.312000003</v>
      </c>
      <c r="CZ90" s="88">
        <f t="shared" si="453"/>
        <v>0</v>
      </c>
      <c r="DA90" s="88">
        <f t="shared" si="453"/>
        <v>0</v>
      </c>
      <c r="DB90" s="88">
        <f t="shared" si="453"/>
        <v>4</v>
      </c>
      <c r="DC90" s="91">
        <f t="shared" si="453"/>
        <v>155119.10400000002</v>
      </c>
      <c r="DD90" s="88">
        <f t="shared" si="453"/>
        <v>87</v>
      </c>
      <c r="DE90" s="88">
        <f t="shared" si="453"/>
        <v>4291166.88</v>
      </c>
      <c r="DF90" s="92">
        <f t="shared" si="453"/>
        <v>4</v>
      </c>
      <c r="DG90" s="88">
        <f t="shared" si="453"/>
        <v>220675.39200000002</v>
      </c>
      <c r="DH90" s="88">
        <f t="shared" si="453"/>
        <v>71</v>
      </c>
      <c r="DI90" s="88">
        <f t="shared" si="453"/>
        <v>3978681.9071999998</v>
      </c>
      <c r="DJ90" s="88">
        <v>11</v>
      </c>
      <c r="DK90" s="88">
        <f t="shared" si="453"/>
        <v>957199.848</v>
      </c>
      <c r="DL90" s="88">
        <f t="shared" si="453"/>
        <v>43</v>
      </c>
      <c r="DM90" s="88">
        <f t="shared" si="453"/>
        <v>3719038.7759999996</v>
      </c>
      <c r="DN90" s="88">
        <f t="shared" si="453"/>
        <v>10016</v>
      </c>
      <c r="DO90" s="88">
        <f t="shared" si="453"/>
        <v>560996873.09920001</v>
      </c>
    </row>
    <row r="91" spans="1:119" ht="41.25" customHeight="1" x14ac:dyDescent="0.25">
      <c r="A91" s="78"/>
      <c r="B91" s="79">
        <v>69</v>
      </c>
      <c r="C91" s="60" t="s">
        <v>217</v>
      </c>
      <c r="D91" s="61">
        <v>22900</v>
      </c>
      <c r="E91" s="80">
        <v>1.42</v>
      </c>
      <c r="F91" s="80"/>
      <c r="G91" s="63">
        <v>1</v>
      </c>
      <c r="H91" s="64"/>
      <c r="I91" s="64"/>
      <c r="J91" s="61">
        <v>1.4</v>
      </c>
      <c r="K91" s="61">
        <v>1.68</v>
      </c>
      <c r="L91" s="61">
        <v>2.23</v>
      </c>
      <c r="M91" s="65">
        <v>2.57</v>
      </c>
      <c r="N91" s="68">
        <v>92</v>
      </c>
      <c r="O91" s="67">
        <f>(N91*$D91*$E91*$G91*$J91*$O$8)</f>
        <v>4607150.24</v>
      </c>
      <c r="P91" s="68">
        <v>1223</v>
      </c>
      <c r="Q91" s="68">
        <f>(P91*$D91*$E91*$G91*$J91*$Q$8)</f>
        <v>61245051.559999995</v>
      </c>
      <c r="R91" s="68"/>
      <c r="S91" s="67">
        <f>(R91*$D91*$E91*$G91*$J91*$S$8)</f>
        <v>0</v>
      </c>
      <c r="T91" s="68"/>
      <c r="U91" s="67">
        <f>(T91/12*7*$D91*$E91*$G91*$J91*$U$8)+(T91/12*5*$D91*$E91*$G91*$J91*$U$9)</f>
        <v>0</v>
      </c>
      <c r="V91" s="68">
        <v>0</v>
      </c>
      <c r="W91" s="67">
        <f>(V91*$D91*$E91*$G91*$J91*$W$8)</f>
        <v>0</v>
      </c>
      <c r="X91" s="68">
        <v>0</v>
      </c>
      <c r="Y91" s="67">
        <f>(X91*$D91*$E91*$G91*$J91*$Y$8)</f>
        <v>0</v>
      </c>
      <c r="Z91" s="68"/>
      <c r="AA91" s="67">
        <f>(Z91*$D91*$E91*$G91*$J91*$AA$8)</f>
        <v>0</v>
      </c>
      <c r="AB91" s="68">
        <v>0</v>
      </c>
      <c r="AC91" s="67">
        <f>(AB91*$D91*$E91*$G91*$J91*$AC$8)</f>
        <v>0</v>
      </c>
      <c r="AD91" s="68">
        <v>73</v>
      </c>
      <c r="AE91" s="67">
        <f>(AD91*$D91*$E91*$G91*$J91*$AE$8)</f>
        <v>3655673.56</v>
      </c>
      <c r="AF91" s="68"/>
      <c r="AG91" s="67">
        <f>(AF91*$D91*$E91*$G91*$J91*$AG$8)</f>
        <v>0</v>
      </c>
      <c r="AH91" s="70"/>
      <c r="AI91" s="67">
        <f>(AH91*$D91*$E91*$G91*$J91*$AI$8)</f>
        <v>0</v>
      </c>
      <c r="AJ91" s="68">
        <v>20</v>
      </c>
      <c r="AK91" s="67">
        <f>(AJ91*$D91*$E91*$G91*$J91*$AK$8)</f>
        <v>1001554.4</v>
      </c>
      <c r="AL91" s="82"/>
      <c r="AM91" s="67">
        <f>(AL91*$D91*$E91*$G91*$K91*$AM$8)</f>
        <v>0</v>
      </c>
      <c r="AN91" s="68">
        <v>59</v>
      </c>
      <c r="AO91" s="73">
        <f>(AN91*$D91*$E91*$G91*$K91*$AO$8)</f>
        <v>3545502.5759999999</v>
      </c>
      <c r="AP91" s="68"/>
      <c r="AQ91" s="67">
        <f>(AP91*$D91*$E91*$G91*$J91*$AQ$8)</f>
        <v>0</v>
      </c>
      <c r="AR91" s="68">
        <f>7-3</f>
        <v>4</v>
      </c>
      <c r="AS91" s="68">
        <f>(AR91*$D91*$E91*$G91*$J91*$AS$8)</f>
        <v>163890.72</v>
      </c>
      <c r="AT91" s="68">
        <v>19</v>
      </c>
      <c r="AU91" s="68">
        <f>(AT91*$D91*$E91*$G91*$J91*$AU$8)</f>
        <v>994725.61999999988</v>
      </c>
      <c r="AV91" s="68">
        <v>0</v>
      </c>
      <c r="AW91" s="67">
        <f>(AV91*$D91*$E91*$G91*$J91*$AW$8)</f>
        <v>0</v>
      </c>
      <c r="AX91" s="68">
        <v>0</v>
      </c>
      <c r="AY91" s="67">
        <f>(AX91*$D91*$E91*$G91*$J91*$AY$8)</f>
        <v>0</v>
      </c>
      <c r="AZ91" s="68">
        <v>0</v>
      </c>
      <c r="BA91" s="67">
        <f>(AZ91*$D91*$E91*$G91*$J91*$BA$8)</f>
        <v>0</v>
      </c>
      <c r="BB91" s="68">
        <v>129</v>
      </c>
      <c r="BC91" s="67">
        <f>(BB91*$D91*$E91*$G91*$J91*$BC$8)</f>
        <v>6460025.8799999999</v>
      </c>
      <c r="BD91" s="68">
        <v>47</v>
      </c>
      <c r="BE91" s="67">
        <f>(BD91*$D91*$E91*$G91*$J91*$BE$8)</f>
        <v>2353652.8400000003</v>
      </c>
      <c r="BF91" s="68">
        <v>499</v>
      </c>
      <c r="BG91" s="67">
        <f>(BF91*$D91*$E91*$G91*$K91*$BG$8)</f>
        <v>27260489.759999998</v>
      </c>
      <c r="BH91" s="68">
        <v>495</v>
      </c>
      <c r="BI91" s="67">
        <f>(BH91*$D91*$E91*$G91*$K91*$BI$8)</f>
        <v>27041968.800000001</v>
      </c>
      <c r="BJ91" s="68">
        <v>0</v>
      </c>
      <c r="BK91" s="67">
        <f>(BJ91*$D91*$E91*$G91*$K91*$BK$8)</f>
        <v>0</v>
      </c>
      <c r="BL91" s="68">
        <v>0</v>
      </c>
      <c r="BM91" s="67">
        <f>(BL91*$D91*$E91*$G91*$K91*$BM$8)</f>
        <v>0</v>
      </c>
      <c r="BN91" s="68">
        <v>260</v>
      </c>
      <c r="BO91" s="67">
        <f>(BN91*$D91*$E91*$G91*$K91*$BO$8)</f>
        <v>15624248.640000002</v>
      </c>
      <c r="BP91" s="68">
        <v>30</v>
      </c>
      <c r="BQ91" s="67">
        <f>(BP91*$D91*$E91*$G91*$K91*$BQ$8)</f>
        <v>1638907.2</v>
      </c>
      <c r="BR91" s="68">
        <v>240</v>
      </c>
      <c r="BS91" s="67">
        <f>(BR91*$D91*$E91*$G91*$K91*$BS$8)</f>
        <v>16389072</v>
      </c>
      <c r="BT91" s="68">
        <v>25</v>
      </c>
      <c r="BU91" s="67">
        <f>(BT91*$D91*$E91*$G91*$K91*$BU$8)</f>
        <v>1229180.4000000001</v>
      </c>
      <c r="BV91" s="68">
        <v>204</v>
      </c>
      <c r="BW91" s="67">
        <f>(BV91*$D91*$E91*$G91*$K91*$BW$8)</f>
        <v>13930711.199999999</v>
      </c>
      <c r="BX91" s="68">
        <v>40</v>
      </c>
      <c r="BY91" s="67">
        <f>(BX91*$D91*$E91*$G91*$K91*$BY$8)</f>
        <v>2185209.6</v>
      </c>
      <c r="BZ91" s="68">
        <v>80</v>
      </c>
      <c r="CA91" s="75">
        <f>(BZ91*$D91*$E91*$G91*$K91*$CA$8)</f>
        <v>4370419.2</v>
      </c>
      <c r="CB91" s="68">
        <v>0</v>
      </c>
      <c r="CC91" s="67">
        <f>(CB91*$D91*$E91*$G91*$J91*$CC$8)</f>
        <v>0</v>
      </c>
      <c r="CD91" s="68">
        <v>0</v>
      </c>
      <c r="CE91" s="67">
        <f>(CD91*$D91*$E91*$G91*$J91*$CE$8)</f>
        <v>0</v>
      </c>
      <c r="CF91" s="68">
        <v>0</v>
      </c>
      <c r="CG91" s="67">
        <f>(CF91*$D91*$E91*$G91*$J91*$CG$8)</f>
        <v>0</v>
      </c>
      <c r="CH91" s="68"/>
      <c r="CI91" s="68">
        <f>(CH91*$D91*$E91*$G91*$J91*$CI$8)</f>
        <v>0</v>
      </c>
      <c r="CJ91" s="68"/>
      <c r="CK91" s="67">
        <f>(CJ91*$D91*$E91*$G91*$K91*$CK$8)</f>
        <v>0</v>
      </c>
      <c r="CL91" s="68">
        <v>1</v>
      </c>
      <c r="CM91" s="67">
        <f>(CL91*$D91*$E91*$G91*$J91*$CM$8)</f>
        <v>31867.639999999996</v>
      </c>
      <c r="CN91" s="68"/>
      <c r="CO91" s="67">
        <f>(CN91*$D91*$E91*$G91*$J91*$CO$8)</f>
        <v>0</v>
      </c>
      <c r="CP91" s="68">
        <v>10</v>
      </c>
      <c r="CQ91" s="67">
        <f>(CP91*$D91*$E91*$G91*$J91*$CQ$8)</f>
        <v>318676.39999999997</v>
      </c>
      <c r="CR91" s="68">
        <v>1</v>
      </c>
      <c r="CS91" s="67">
        <f>(CR91*$D91*$E91*$G91*$J91*$CS$8)</f>
        <v>51443.475999999995</v>
      </c>
      <c r="CT91" s="68">
        <v>67</v>
      </c>
      <c r="CU91" s="67">
        <f>(CT91*$D91*$E91*$G91*$J91*$CU$8)</f>
        <v>3446712.8919999995</v>
      </c>
      <c r="CV91" s="68">
        <v>132</v>
      </c>
      <c r="CW91" s="67">
        <f>(CV91*$D91*$E91*$G91*$K91*$CW$8)</f>
        <v>7211191.6799999997</v>
      </c>
      <c r="CX91" s="82">
        <v>280</v>
      </c>
      <c r="CY91" s="67">
        <f>(CX91*$D91*$E91*$G91*$K91*$CY$8)</f>
        <v>13766820.48</v>
      </c>
      <c r="CZ91" s="68"/>
      <c r="DA91" s="67">
        <f>(CZ91*$D91*$E91*$G91*$J91*$DA$8)</f>
        <v>0</v>
      </c>
      <c r="DB91" s="68">
        <v>0</v>
      </c>
      <c r="DC91" s="73">
        <f>(DB91*$D91*$E91*$G91*$K91*$DC$8)</f>
        <v>0</v>
      </c>
      <c r="DD91" s="68">
        <v>44</v>
      </c>
      <c r="DE91" s="67">
        <f>(DD91*$D91*$E91*$G91*$K91*$DE$8)</f>
        <v>2403730.56</v>
      </c>
      <c r="DF91" s="83">
        <v>1</v>
      </c>
      <c r="DG91" s="67">
        <f>(DF91*$D91*$E91*$G91*$K91*$DG$8)</f>
        <v>65556.288</v>
      </c>
      <c r="DH91" s="68">
        <v>33</v>
      </c>
      <c r="DI91" s="67">
        <f>(DH91*$D91*$E91*$G91*$K91*$DI$8)</f>
        <v>2037161.6495999997</v>
      </c>
      <c r="DJ91" s="68">
        <v>8</v>
      </c>
      <c r="DK91" s="67">
        <f>(DJ91*$D91*$E91*$G91*$L91*$DK$8)</f>
        <v>696145.34399999992</v>
      </c>
      <c r="DL91" s="68">
        <v>12</v>
      </c>
      <c r="DM91" s="75">
        <f>(DL91*$D91*$E91*$G91*$M91*$DM$8)</f>
        <v>1203426.1439999999</v>
      </c>
      <c r="DN91" s="77">
        <f t="shared" ref="DN91:DO97" si="454">SUM(N91,P91,R91,T91,V91,X91,Z91,AB91,AD91,AF91,AH91,AJ91,AL91,AP91,AR91,CF91,AT91,AV91,AX91,AZ91,BB91,CJ91,BD91,BF91,BH91,BL91,AN91,BN91,BP91,BR91,BT91,BV91,BX91,BZ91,CB91,CD91,CH91,CL91,CN91,CP91,CR91,CT91,CV91,CX91,BJ91,CZ91,DB91,DD91,DF91,DH91,DJ91,DL91)</f>
        <v>4128</v>
      </c>
      <c r="DO91" s="75">
        <f t="shared" si="454"/>
        <v>224930166.74959999</v>
      </c>
    </row>
    <row r="92" spans="1:119" ht="41.25" customHeight="1" x14ac:dyDescent="0.25">
      <c r="A92" s="78"/>
      <c r="B92" s="79">
        <v>70</v>
      </c>
      <c r="C92" s="60" t="s">
        <v>218</v>
      </c>
      <c r="D92" s="61">
        <v>22900</v>
      </c>
      <c r="E92" s="80">
        <v>2.81</v>
      </c>
      <c r="F92" s="80"/>
      <c r="G92" s="63">
        <v>1</v>
      </c>
      <c r="H92" s="64"/>
      <c r="I92" s="64"/>
      <c r="J92" s="61">
        <v>1.4</v>
      </c>
      <c r="K92" s="61">
        <v>1.68</v>
      </c>
      <c r="L92" s="61">
        <v>2.23</v>
      </c>
      <c r="M92" s="65">
        <v>2.57</v>
      </c>
      <c r="N92" s="68">
        <v>67</v>
      </c>
      <c r="O92" s="67">
        <f t="shared" ref="O92" si="455">(N92*$D92*$E92*$G92*$J92)</f>
        <v>6035936.1999999993</v>
      </c>
      <c r="P92" s="68">
        <v>745</v>
      </c>
      <c r="Q92" s="68">
        <f t="shared" ref="Q92" si="456">(P92*$D92*$E92*$G92*$J92)</f>
        <v>67116007</v>
      </c>
      <c r="R92" s="68"/>
      <c r="S92" s="67">
        <f t="shared" ref="S92" si="457">(R92*$D92*$E92*$G92*$J92)</f>
        <v>0</v>
      </c>
      <c r="T92" s="68"/>
      <c r="U92" s="67">
        <f t="shared" ref="U92" si="458">(T92*$D92*$E92*$G92*$J92)</f>
        <v>0</v>
      </c>
      <c r="V92" s="68"/>
      <c r="W92" s="67">
        <f t="shared" ref="W92" si="459">(V92*$D92*$E92*$G92*$J92)</f>
        <v>0</v>
      </c>
      <c r="X92" s="68"/>
      <c r="Y92" s="67">
        <f t="shared" ref="Y92" si="460">(X92*$D92*$E92*$G92*$J92)</f>
        <v>0</v>
      </c>
      <c r="Z92" s="68"/>
      <c r="AA92" s="67">
        <f t="shared" ref="AA92" si="461">(Z92*$D92*$E92*$G92*$J92)</f>
        <v>0</v>
      </c>
      <c r="AB92" s="68"/>
      <c r="AC92" s="67">
        <f t="shared" ref="AC92" si="462">(AB92*$D92*$E92*$G92*$J92)</f>
        <v>0</v>
      </c>
      <c r="AD92" s="68">
        <v>158</v>
      </c>
      <c r="AE92" s="67">
        <f t="shared" ref="AE92" si="463">(AD92*$D92*$E92*$G92*$J92)</f>
        <v>14233998.799999999</v>
      </c>
      <c r="AF92" s="68"/>
      <c r="AG92" s="67">
        <f t="shared" ref="AG92" si="464">(AF92*$D92*$E92*$G92*$J92)</f>
        <v>0</v>
      </c>
      <c r="AH92" s="70"/>
      <c r="AI92" s="67">
        <f t="shared" ref="AI92" si="465">(AH92*$D92*$E92*$G92*$J92)</f>
        <v>0</v>
      </c>
      <c r="AJ92" s="68"/>
      <c r="AK92" s="67">
        <f t="shared" ref="AK92" si="466">(AJ92*$D92*$E92*$G92*$J92)</f>
        <v>0</v>
      </c>
      <c r="AL92" s="82"/>
      <c r="AM92" s="67">
        <f t="shared" ref="AM92" si="467">(AL92*$D92*$E92*$G92*$K92)</f>
        <v>0</v>
      </c>
      <c r="AN92" s="68"/>
      <c r="AO92" s="73">
        <f t="shared" ref="AO92" si="468">(AN92*$D92*$E92*$G92*$K92)</f>
        <v>0</v>
      </c>
      <c r="AP92" s="68"/>
      <c r="AQ92" s="67">
        <f t="shared" ref="AQ92" si="469">(AP92*$D92*$E92*$G92*$J92)</f>
        <v>0</v>
      </c>
      <c r="AR92" s="68"/>
      <c r="AS92" s="68">
        <f t="shared" ref="AS92" si="470">(AR92*$D92*$E92*$G92*$J92)</f>
        <v>0</v>
      </c>
      <c r="AT92" s="68"/>
      <c r="AU92" s="68">
        <f t="shared" ref="AU92" si="471">(AT92*$D92*$E92*$G92*$J92)</f>
        <v>0</v>
      </c>
      <c r="AV92" s="68"/>
      <c r="AW92" s="67">
        <f t="shared" ref="AW92" si="472">(AV92*$D92*$E92*$G92*$J92)</f>
        <v>0</v>
      </c>
      <c r="AX92" s="68"/>
      <c r="AY92" s="67">
        <f t="shared" ref="AY92" si="473">(AX92*$D92*$E92*$G92*$J92)</f>
        <v>0</v>
      </c>
      <c r="AZ92" s="68"/>
      <c r="BA92" s="67">
        <f t="shared" ref="BA92" si="474">(AZ92*$D92*$E92*$G92*$J92)</f>
        <v>0</v>
      </c>
      <c r="BB92" s="68"/>
      <c r="BC92" s="67">
        <f t="shared" ref="BC92" si="475">(BB92*$D92*$E92*$G92*$J92)</f>
        <v>0</v>
      </c>
      <c r="BD92" s="68"/>
      <c r="BE92" s="67">
        <f t="shared" ref="BE92" si="476">(BD92*$D92*$E92*$G92*$J92)</f>
        <v>0</v>
      </c>
      <c r="BF92" s="68">
        <v>119</v>
      </c>
      <c r="BG92" s="67">
        <f t="shared" ref="BG92" si="477">(BF92*$D92*$E92*$G92*$K92)</f>
        <v>12864652.08</v>
      </c>
      <c r="BH92" s="68">
        <v>135</v>
      </c>
      <c r="BI92" s="67">
        <f t="shared" ref="BI92" si="478">(BH92*$D92*$E92*$G92*$K92)</f>
        <v>14594353.199999999</v>
      </c>
      <c r="BJ92" s="68"/>
      <c r="BK92" s="67">
        <f t="shared" ref="BK92" si="479">(BJ92*$D92*$E92*$G92*$K92)</f>
        <v>0</v>
      </c>
      <c r="BL92" s="68"/>
      <c r="BM92" s="67">
        <f t="shared" ref="BM92" si="480">(BL92*$D92*$E92*$G92*$K92)</f>
        <v>0</v>
      </c>
      <c r="BN92" s="68"/>
      <c r="BO92" s="67">
        <f t="shared" ref="BO92" si="481">(BN92*$D92*$E92*$G92*$K92)</f>
        <v>0</v>
      </c>
      <c r="BP92" s="68"/>
      <c r="BQ92" s="67">
        <f t="shared" ref="BQ92" si="482">(BP92*$D92*$E92*$G92*$K92)</f>
        <v>0</v>
      </c>
      <c r="BR92" s="68"/>
      <c r="BS92" s="67">
        <f t="shared" ref="BS92" si="483">(BR92*$D92*$E92*$G92*$K92)</f>
        <v>0</v>
      </c>
      <c r="BT92" s="68"/>
      <c r="BU92" s="67">
        <f t="shared" ref="BU92" si="484">(BT92*$D92*$E92*$G92*$K92)</f>
        <v>0</v>
      </c>
      <c r="BV92" s="68"/>
      <c r="BW92" s="67">
        <f t="shared" ref="BW92" si="485">(BV92*$D92*$E92*$G92*$K92)</f>
        <v>0</v>
      </c>
      <c r="BX92" s="68"/>
      <c r="BY92" s="67">
        <f t="shared" ref="BY92" si="486">(BX92*$D92*$E92*$G92*$K92)</f>
        <v>0</v>
      </c>
      <c r="BZ92" s="68"/>
      <c r="CA92" s="75">
        <f t="shared" ref="CA92" si="487">(BZ92*$D92*$E92*$G92*$K92)</f>
        <v>0</v>
      </c>
      <c r="CB92" s="68"/>
      <c r="CC92" s="67">
        <f t="shared" ref="CC92" si="488">(CB92*$D92*$E92*$G92*$J92)</f>
        <v>0</v>
      </c>
      <c r="CD92" s="68"/>
      <c r="CE92" s="67">
        <f t="shared" ref="CE92" si="489">(CD92*$D92*$E92*$G92*$J92)</f>
        <v>0</v>
      </c>
      <c r="CF92" s="68"/>
      <c r="CG92" s="67">
        <f t="shared" ref="CG92" si="490">(CF92*$D92*$E92*$G92*$J92)</f>
        <v>0</v>
      </c>
      <c r="CH92" s="68"/>
      <c r="CI92" s="68">
        <f t="shared" ref="CI92" si="491">(CH92*$D92*$E92*$G92*$J92)</f>
        <v>0</v>
      </c>
      <c r="CJ92" s="68"/>
      <c r="CK92" s="67">
        <f t="shared" ref="CK92" si="492">(CJ92*$D92*$E92*$G92*$K92)</f>
        <v>0</v>
      </c>
      <c r="CL92" s="68"/>
      <c r="CM92" s="67">
        <f t="shared" ref="CM92" si="493">(CL92*$D92*$E92*$G92*$J92)</f>
        <v>0</v>
      </c>
      <c r="CN92" s="68"/>
      <c r="CO92" s="67">
        <f t="shared" ref="CO92" si="494">(CN92*$D92*$E92*$G92*$J92)</f>
        <v>0</v>
      </c>
      <c r="CP92" s="68"/>
      <c r="CQ92" s="67">
        <f t="shared" ref="CQ92" si="495">(CP92*$D92*$E92*$G92*$J92)</f>
        <v>0</v>
      </c>
      <c r="CR92" s="68"/>
      <c r="CS92" s="67">
        <f t="shared" ref="CS92" si="496">(CR92*$D92*$E92*$G92*$J92)</f>
        <v>0</v>
      </c>
      <c r="CT92" s="68"/>
      <c r="CU92" s="67">
        <f t="shared" ref="CU92" si="497">(CT92*$D92*$E92*$G92*$J92)</f>
        <v>0</v>
      </c>
      <c r="CV92" s="68"/>
      <c r="CW92" s="67">
        <f t="shared" ref="CW92" si="498">(CV92*$D92*$E92*$G92*$K92)</f>
        <v>0</v>
      </c>
      <c r="CX92" s="82"/>
      <c r="CY92" s="67">
        <f t="shared" ref="CY92" si="499">(CX92*$D92*$E92*$G92*$K92)</f>
        <v>0</v>
      </c>
      <c r="CZ92" s="68"/>
      <c r="DA92" s="67">
        <f t="shared" ref="DA92" si="500">(CZ92*$D92*$E92*$G92*$J92)</f>
        <v>0</v>
      </c>
      <c r="DB92" s="68"/>
      <c r="DC92" s="73">
        <f t="shared" ref="DC92" si="501">(DB92*$D92*$E92*$G92*$K92)</f>
        <v>0</v>
      </c>
      <c r="DD92" s="68"/>
      <c r="DE92" s="67">
        <f t="shared" ref="DE92" si="502">(DD92*$D92*$E92*$G92*$K92)</f>
        <v>0</v>
      </c>
      <c r="DF92" s="83"/>
      <c r="DG92" s="67">
        <f t="shared" ref="DG92" si="503">(DF92*$D92*$E92*$G92*$K92)</f>
        <v>0</v>
      </c>
      <c r="DH92" s="68"/>
      <c r="DI92" s="67">
        <f t="shared" ref="DI92" si="504">(DH92*$D92*$E92*$G92*$K92)</f>
        <v>0</v>
      </c>
      <c r="DJ92" s="68"/>
      <c r="DK92" s="67">
        <f t="shared" ref="DK92" si="505">(DJ92*$D92*$E92*$G92*$L92)</f>
        <v>0</v>
      </c>
      <c r="DL92" s="68"/>
      <c r="DM92" s="75">
        <f t="shared" ref="DM92" si="506">(DL92*$D92*$E92*$G92*$M92)</f>
        <v>0</v>
      </c>
      <c r="DN92" s="77">
        <f t="shared" si="454"/>
        <v>1224</v>
      </c>
      <c r="DO92" s="75">
        <f t="shared" si="454"/>
        <v>114844947.28</v>
      </c>
    </row>
    <row r="93" spans="1:119" ht="41.25" customHeight="1" x14ac:dyDescent="0.25">
      <c r="A93" s="78"/>
      <c r="B93" s="79">
        <v>71</v>
      </c>
      <c r="C93" s="60" t="s">
        <v>219</v>
      </c>
      <c r="D93" s="61">
        <v>22900</v>
      </c>
      <c r="E93" s="80">
        <v>3.48</v>
      </c>
      <c r="F93" s="80"/>
      <c r="G93" s="63">
        <v>1</v>
      </c>
      <c r="H93" s="64"/>
      <c r="I93" s="64"/>
      <c r="J93" s="61">
        <v>1.4</v>
      </c>
      <c r="K93" s="61">
        <v>1.68</v>
      </c>
      <c r="L93" s="61">
        <v>2.23</v>
      </c>
      <c r="M93" s="65">
        <v>2.57</v>
      </c>
      <c r="N93" s="68"/>
      <c r="O93" s="67">
        <f t="shared" si="296"/>
        <v>0</v>
      </c>
      <c r="P93" s="68">
        <f>70+40</f>
        <v>110</v>
      </c>
      <c r="Q93" s="68">
        <f>(P93*$D93*$E93*$G93*$J93*$Q$8)</f>
        <v>13499824.800000001</v>
      </c>
      <c r="R93" s="68"/>
      <c r="S93" s="67">
        <f>(R93*$D93*$E93*$G93*$J93*$S$8)</f>
        <v>0</v>
      </c>
      <c r="T93" s="68"/>
      <c r="U93" s="67">
        <f t="shared" ref="U93:U97" si="507">(T93/12*7*$D93*$E93*$G93*$J93*$U$8)+(T93/12*5*$D93*$E93*$G93*$J93*$U$9)</f>
        <v>0</v>
      </c>
      <c r="V93" s="68"/>
      <c r="W93" s="67">
        <f>(V93*$D93*$E93*$G93*$J93*$W$8)</f>
        <v>0</v>
      </c>
      <c r="X93" s="68"/>
      <c r="Y93" s="67">
        <f>(X93*$D93*$E93*$G93*$J93*$Y$8)</f>
        <v>0</v>
      </c>
      <c r="Z93" s="68"/>
      <c r="AA93" s="67">
        <f>(Z93*$D93*$E93*$G93*$J93*$AA$8)</f>
        <v>0</v>
      </c>
      <c r="AB93" s="68"/>
      <c r="AC93" s="67">
        <f>(AB93*$D93*$E93*$G93*$J93*$AC$8)</f>
        <v>0</v>
      </c>
      <c r="AD93" s="68">
        <v>1</v>
      </c>
      <c r="AE93" s="67">
        <f>(AD93*$D93*$E93*$G93*$J93*$AE$8)</f>
        <v>122725.68</v>
      </c>
      <c r="AF93" s="68"/>
      <c r="AG93" s="67">
        <f>(AF93*$D93*$E93*$G93*$J93*$AG$8)</f>
        <v>0</v>
      </c>
      <c r="AH93" s="70"/>
      <c r="AI93" s="67">
        <f>(AH93*$D93*$E93*$G93*$J93*$AI$8)</f>
        <v>0</v>
      </c>
      <c r="AJ93" s="68"/>
      <c r="AK93" s="67">
        <f>(AJ93*$D93*$E93*$G93*$J93*$AK$8)</f>
        <v>0</v>
      </c>
      <c r="AL93" s="82"/>
      <c r="AM93" s="67">
        <f>(AL93*$D93*$E93*$G93*$K93*$AM$8)</f>
        <v>0</v>
      </c>
      <c r="AN93" s="68"/>
      <c r="AO93" s="73">
        <f>(AN93*$D93*$E93*$G93*$K93*$AO$8)</f>
        <v>0</v>
      </c>
      <c r="AP93" s="68"/>
      <c r="AQ93" s="67">
        <f>(AP93*$D93*$E93*$G93*$J93*$AQ$8)</f>
        <v>0</v>
      </c>
      <c r="AR93" s="68"/>
      <c r="AS93" s="68">
        <f>(AR93*$D93*$E93*$G93*$J93*$AS$8)</f>
        <v>0</v>
      </c>
      <c r="AT93" s="68"/>
      <c r="AU93" s="68">
        <f>(AT93*$D93*$E93*$G93*$J93*$AU$8)</f>
        <v>0</v>
      </c>
      <c r="AV93" s="68"/>
      <c r="AW93" s="67">
        <f>(AV93*$D93*$E93*$G93*$J93*$AW$8)</f>
        <v>0</v>
      </c>
      <c r="AX93" s="68"/>
      <c r="AY93" s="67">
        <f>(AX93*$D93*$E93*$G93*$J93*$AY$8)</f>
        <v>0</v>
      </c>
      <c r="AZ93" s="68"/>
      <c r="BA93" s="67">
        <f>(AZ93*$D93*$E93*$G93*$J93*$BA$8)</f>
        <v>0</v>
      </c>
      <c r="BB93" s="68"/>
      <c r="BC93" s="67">
        <f>(BB93*$D93*$E93*$G93*$J93*$BC$8)</f>
        <v>0</v>
      </c>
      <c r="BD93" s="68"/>
      <c r="BE93" s="67">
        <f>(BD93*$D93*$E93*$G93*$J93*$BE$8)</f>
        <v>0</v>
      </c>
      <c r="BF93" s="68">
        <v>3</v>
      </c>
      <c r="BG93" s="67">
        <f>(BF93*$D93*$E93*$G93*$K93*$BG$8)</f>
        <v>401647.68</v>
      </c>
      <c r="BH93" s="68">
        <v>25</v>
      </c>
      <c r="BI93" s="67">
        <f>(BH93*$D93*$E93*$G93*$K93*$BI$8)</f>
        <v>3347064</v>
      </c>
      <c r="BJ93" s="68"/>
      <c r="BK93" s="67">
        <f>(BJ93*$D93*$E93*$G93*$K93*$BK$8)</f>
        <v>0</v>
      </c>
      <c r="BL93" s="68"/>
      <c r="BM93" s="67">
        <f>(BL93*$D93*$E93*$G93*$K93*$BM$8)</f>
        <v>0</v>
      </c>
      <c r="BN93" s="68"/>
      <c r="BO93" s="67">
        <f>(BN93*$D93*$E93*$G93*$K93*$BO$8)</f>
        <v>0</v>
      </c>
      <c r="BP93" s="68">
        <v>3</v>
      </c>
      <c r="BQ93" s="67">
        <f>(BP93*$D93*$E93*$G93*$K93*$BQ$8)</f>
        <v>401647.68</v>
      </c>
      <c r="BR93" s="68"/>
      <c r="BS93" s="67">
        <f>(BR93*$D93*$E93*$G93*$K93*$BS$8)</f>
        <v>0</v>
      </c>
      <c r="BT93" s="68"/>
      <c r="BU93" s="67">
        <f>(BT93*$D93*$E93*$G93*$K93*$BU$8)</f>
        <v>0</v>
      </c>
      <c r="BV93" s="68"/>
      <c r="BW93" s="67">
        <f>(BV93*$D93*$E93*$G93*$K93*$BW$8)</f>
        <v>0</v>
      </c>
      <c r="BX93" s="68">
        <v>19</v>
      </c>
      <c r="BY93" s="67">
        <f>(BX93*$D93*$E93*$G93*$K93*$BY$8)</f>
        <v>2543768.64</v>
      </c>
      <c r="BZ93" s="68">
        <v>13</v>
      </c>
      <c r="CA93" s="75">
        <f>(BZ93*$D93*$E93*$G93*$K93*$CA$8)</f>
        <v>1740473.28</v>
      </c>
      <c r="CB93" s="68"/>
      <c r="CC93" s="67">
        <f>(CB93*$D93*$E93*$G93*$J93*$CC$8)</f>
        <v>0</v>
      </c>
      <c r="CD93" s="68"/>
      <c r="CE93" s="67">
        <f>(CD93*$D93*$E93*$G93*$J93*$CE$8)</f>
        <v>0</v>
      </c>
      <c r="CF93" s="68"/>
      <c r="CG93" s="67">
        <f>(CF93*$D93*$E93*$G93*$J93*$CG$8)</f>
        <v>0</v>
      </c>
      <c r="CH93" s="68"/>
      <c r="CI93" s="68">
        <f>(CH93*$D93*$E93*$G93*$J93*$CI$8)</f>
        <v>0</v>
      </c>
      <c r="CJ93" s="68"/>
      <c r="CK93" s="67">
        <f>(CJ93*$D93*$E93*$G93*$K93*$CK$8)</f>
        <v>0</v>
      </c>
      <c r="CL93" s="68"/>
      <c r="CM93" s="67">
        <f>(CL93*$D93*$E93*$G93*$J93*$CM$8)</f>
        <v>0</v>
      </c>
      <c r="CN93" s="68"/>
      <c r="CO93" s="67">
        <f>(CN93*$D93*$E93*$G93*$J93*$CO$8)</f>
        <v>0</v>
      </c>
      <c r="CP93" s="68"/>
      <c r="CQ93" s="67">
        <f>(CP93*$D93*$E93*$G93*$J93*$CQ$8)</f>
        <v>0</v>
      </c>
      <c r="CR93" s="68"/>
      <c r="CS93" s="67">
        <f>(CR93*$D93*$E93*$G93*$J93*$CS$8)</f>
        <v>0</v>
      </c>
      <c r="CT93" s="68"/>
      <c r="CU93" s="67">
        <f>(CT93*$D93*$E93*$G93*$J93*$CU$8)</f>
        <v>0</v>
      </c>
      <c r="CV93" s="68"/>
      <c r="CW93" s="67">
        <f>(CV93*$D93*$E93*$G93*$K93*$CW$8)</f>
        <v>0</v>
      </c>
      <c r="CX93" s="82"/>
      <c r="CY93" s="67">
        <f>(CX93*$D93*$E93*$G93*$K93*$CY$8)</f>
        <v>0</v>
      </c>
      <c r="CZ93" s="68"/>
      <c r="DA93" s="67">
        <f>(CZ93*$D93*$E93*$G93*$J93*$DA$8)</f>
        <v>0</v>
      </c>
      <c r="DB93" s="68"/>
      <c r="DC93" s="73">
        <f>(DB93*$D93*$E93*$G93*$K93*$DC$8)</f>
        <v>0</v>
      </c>
      <c r="DD93" s="68"/>
      <c r="DE93" s="67">
        <f>(DD93*$D93*$E93*$G93*$K93*$DE$8)</f>
        <v>0</v>
      </c>
      <c r="DF93" s="83"/>
      <c r="DG93" s="67">
        <f>(DF93*$D93*$E93*$G93*$K93*$DG$8)</f>
        <v>0</v>
      </c>
      <c r="DH93" s="68"/>
      <c r="DI93" s="67">
        <f>(DH93*$D93*$E93*$G93*$K93*$DI$8)</f>
        <v>0</v>
      </c>
      <c r="DJ93" s="68"/>
      <c r="DK93" s="67">
        <f>(DJ93*$D93*$E93*$G93*$L93*$DK$8)</f>
        <v>0</v>
      </c>
      <c r="DL93" s="68"/>
      <c r="DM93" s="75">
        <f>(DL93*$D93*$E93*$G93*$M93*$DM$8)</f>
        <v>0</v>
      </c>
      <c r="DN93" s="77">
        <f t="shared" si="454"/>
        <v>174</v>
      </c>
      <c r="DO93" s="75">
        <f t="shared" si="454"/>
        <v>22057151.760000002</v>
      </c>
    </row>
    <row r="94" spans="1:119" ht="15.75" customHeight="1" x14ac:dyDescent="0.25">
      <c r="A94" s="78"/>
      <c r="B94" s="79">
        <v>72</v>
      </c>
      <c r="C94" s="60" t="s">
        <v>220</v>
      </c>
      <c r="D94" s="61">
        <v>22900</v>
      </c>
      <c r="E94" s="80">
        <v>1.1200000000000001</v>
      </c>
      <c r="F94" s="80"/>
      <c r="G94" s="63">
        <v>1</v>
      </c>
      <c r="H94" s="64"/>
      <c r="I94" s="64"/>
      <c r="J94" s="61">
        <v>1.4</v>
      </c>
      <c r="K94" s="61">
        <v>1.68</v>
      </c>
      <c r="L94" s="61">
        <v>2.23</v>
      </c>
      <c r="M94" s="65">
        <v>2.57</v>
      </c>
      <c r="N94" s="68">
        <v>410</v>
      </c>
      <c r="O94" s="67">
        <f t="shared" si="296"/>
        <v>16194147.200000003</v>
      </c>
      <c r="P94" s="68">
        <v>200</v>
      </c>
      <c r="Q94" s="68">
        <f>(P94*$D94*$E94*$G94*$J94*$Q$8)</f>
        <v>7899584.0000000019</v>
      </c>
      <c r="R94" s="68">
        <v>110</v>
      </c>
      <c r="S94" s="67">
        <f>(R94*$D94*$E94*$G94*$J94*$S$8)</f>
        <v>4344771.2000000011</v>
      </c>
      <c r="T94" s="68"/>
      <c r="U94" s="67">
        <f t="shared" si="507"/>
        <v>0</v>
      </c>
      <c r="V94" s="68">
        <v>0</v>
      </c>
      <c r="W94" s="67">
        <f>(V94*$D94*$E94*$G94*$J94*$W$8)</f>
        <v>0</v>
      </c>
      <c r="X94" s="68">
        <v>0</v>
      </c>
      <c r="Y94" s="67">
        <f>(X94*$D94*$E94*$G94*$J94*$Y$8)</f>
        <v>0</v>
      </c>
      <c r="Z94" s="68"/>
      <c r="AA94" s="67">
        <f>(Z94*$D94*$E94*$G94*$J94*$AA$8)</f>
        <v>0</v>
      </c>
      <c r="AB94" s="68">
        <v>0</v>
      </c>
      <c r="AC94" s="67">
        <f>(AB94*$D94*$E94*$G94*$J94*$AC$8)</f>
        <v>0</v>
      </c>
      <c r="AD94" s="68">
        <v>376</v>
      </c>
      <c r="AE94" s="67">
        <f>(AD94*$D94*$E94*$G94*$J94*$AE$8)</f>
        <v>14851217.92</v>
      </c>
      <c r="AF94" s="68">
        <v>30</v>
      </c>
      <c r="AG94" s="67">
        <f>(AF94*$D94*$E94*$G94*$J94*$AG$8)</f>
        <v>1508102.4</v>
      </c>
      <c r="AH94" s="70"/>
      <c r="AI94" s="67">
        <f>(AH94*$D94*$E94*$G94*$J94*$AI$8)</f>
        <v>0</v>
      </c>
      <c r="AJ94" s="68">
        <v>246</v>
      </c>
      <c r="AK94" s="67">
        <f>(AJ94*$D94*$E94*$G94*$J94*$AK$8)</f>
        <v>9716488.3200000022</v>
      </c>
      <c r="AL94" s="82"/>
      <c r="AM94" s="67">
        <f>(AL94*$D94*$E94*$G94*$K94*$AM$8)</f>
        <v>0</v>
      </c>
      <c r="AN94" s="68">
        <v>24</v>
      </c>
      <c r="AO94" s="73">
        <f>(AN94*$D94*$E94*$G94*$K94*$AO$8)</f>
        <v>1137540.0960000001</v>
      </c>
      <c r="AP94" s="68"/>
      <c r="AQ94" s="67">
        <f>(AP94*$D94*$E94*$G94*$J94*$AQ$8)</f>
        <v>0</v>
      </c>
      <c r="AR94" s="68">
        <v>2</v>
      </c>
      <c r="AS94" s="68">
        <f>(AR94*$D94*$E94*$G94*$J94*$AS$8)</f>
        <v>64632.960000000006</v>
      </c>
      <c r="AT94" s="68">
        <f>785+52</f>
        <v>837</v>
      </c>
      <c r="AU94" s="68">
        <f>(AT94*$D94*$E94*$G94*$J94*$AU$8)</f>
        <v>34562475.359999999</v>
      </c>
      <c r="AV94" s="68">
        <v>0</v>
      </c>
      <c r="AW94" s="67">
        <f>(AV94*$D94*$E94*$G94*$J94*$AW$8)</f>
        <v>0</v>
      </c>
      <c r="AX94" s="68">
        <v>0</v>
      </c>
      <c r="AY94" s="67">
        <f>(AX94*$D94*$E94*$G94*$J94*$AY$8)</f>
        <v>0</v>
      </c>
      <c r="AZ94" s="68">
        <v>0</v>
      </c>
      <c r="BA94" s="67">
        <f>(AZ94*$D94*$E94*$G94*$J94*$BA$8)</f>
        <v>0</v>
      </c>
      <c r="BB94" s="68">
        <v>17</v>
      </c>
      <c r="BC94" s="67">
        <f>(BB94*$D94*$E94*$G94*$J94*$BC$8)</f>
        <v>671464.64000000013</v>
      </c>
      <c r="BD94" s="68">
        <v>89</v>
      </c>
      <c r="BE94" s="67">
        <f>(BD94*$D94*$E94*$G94*$J94*$BE$8)</f>
        <v>3515314.88</v>
      </c>
      <c r="BF94" s="68">
        <v>320</v>
      </c>
      <c r="BG94" s="67">
        <f>(BF94*$D94*$E94*$G94*$K94*$BG$8)</f>
        <v>13788364.800000001</v>
      </c>
      <c r="BH94" s="68">
        <v>317</v>
      </c>
      <c r="BI94" s="67">
        <f>(BH94*$D94*$E94*$G94*$K94*$BI$8)</f>
        <v>13659098.880000001</v>
      </c>
      <c r="BJ94" s="68"/>
      <c r="BK94" s="67">
        <f>(BJ94*$D94*$E94*$G94*$K94*$BK$8)</f>
        <v>0</v>
      </c>
      <c r="BL94" s="68">
        <v>0</v>
      </c>
      <c r="BM94" s="67">
        <f>(BL94*$D94*$E94*$G94*$K94*$BM$8)</f>
        <v>0</v>
      </c>
      <c r="BN94" s="68">
        <f>111+22</f>
        <v>133</v>
      </c>
      <c r="BO94" s="67">
        <f>(BN94*$D94*$E94*$G94*$K94*$BO$8)</f>
        <v>6303868.0320000006</v>
      </c>
      <c r="BP94" s="68">
        <v>65</v>
      </c>
      <c r="BQ94" s="67">
        <f>(BP94*$D94*$E94*$G94*$K94*$BQ$8)</f>
        <v>2800761.6</v>
      </c>
      <c r="BR94" s="68">
        <v>3</v>
      </c>
      <c r="BS94" s="67">
        <f>(BR94*$D94*$E94*$G94*$K94*$BS$8)</f>
        <v>161582.40000000002</v>
      </c>
      <c r="BT94" s="68">
        <v>33</v>
      </c>
      <c r="BU94" s="67">
        <f>(BT94*$D94*$E94*$G94*$K94*$BU$8)</f>
        <v>1279732.6080000002</v>
      </c>
      <c r="BV94" s="68">
        <v>101</v>
      </c>
      <c r="BW94" s="67">
        <f>(BV94*$D94*$E94*$G94*$K94*$BW$8)</f>
        <v>5439940.8000000007</v>
      </c>
      <c r="BX94" s="68">
        <v>60</v>
      </c>
      <c r="BY94" s="67">
        <f>(BX94*$D94*$E94*$G94*$K94*$BY$8)</f>
        <v>2585318.4000000004</v>
      </c>
      <c r="BZ94" s="68">
        <v>48</v>
      </c>
      <c r="CA94" s="75">
        <f>(BZ94*$D94*$E94*$G94*$K94*$CA$8)</f>
        <v>2068254.7200000002</v>
      </c>
      <c r="CB94" s="68">
        <v>0</v>
      </c>
      <c r="CC94" s="67">
        <f>(CB94*$D94*$E94*$G94*$J94*$CC$8)</f>
        <v>0</v>
      </c>
      <c r="CD94" s="68">
        <v>0</v>
      </c>
      <c r="CE94" s="67">
        <f>(CD94*$D94*$E94*$G94*$J94*$CE$8)</f>
        <v>0</v>
      </c>
      <c r="CF94" s="68">
        <v>0</v>
      </c>
      <c r="CG94" s="67">
        <f>(CF94*$D94*$E94*$G94*$J94*$CG$8)</f>
        <v>0</v>
      </c>
      <c r="CH94" s="68"/>
      <c r="CI94" s="68">
        <f>(CH94*$D94*$E94*$G94*$J94*$CI$8)</f>
        <v>0</v>
      </c>
      <c r="CJ94" s="68"/>
      <c r="CK94" s="67">
        <f>(CJ94*$D94*$E94*$G94*$K94*$CK$8)</f>
        <v>0</v>
      </c>
      <c r="CL94" s="68">
        <v>11</v>
      </c>
      <c r="CM94" s="67">
        <f>(CL94*$D94*$E94*$G94*$J94*$CM$8)</f>
        <v>276485.43999999994</v>
      </c>
      <c r="CN94" s="68">
        <v>18</v>
      </c>
      <c r="CO94" s="67">
        <f>(CN94*$D94*$E94*$G94*$J94*$CO$8)</f>
        <v>452430.72000000003</v>
      </c>
      <c r="CP94" s="68">
        <v>9</v>
      </c>
      <c r="CQ94" s="67">
        <f>(CP94*$D94*$E94*$G94*$J94*$CQ$8)</f>
        <v>226215.36000000002</v>
      </c>
      <c r="CR94" s="68">
        <v>1</v>
      </c>
      <c r="CS94" s="67">
        <f>(CR94*$D94*$E94*$G94*$J94*$CS$8)</f>
        <v>40575.135999999999</v>
      </c>
      <c r="CT94" s="68">
        <v>117</v>
      </c>
      <c r="CU94" s="67">
        <f>(CT94*$D94*$E94*$G94*$J94*$CU$8)</f>
        <v>4747290.9119999995</v>
      </c>
      <c r="CV94" s="68">
        <v>25</v>
      </c>
      <c r="CW94" s="67">
        <f>(CV94*$D94*$E94*$G94*$K94*$CW$8)</f>
        <v>1077216.0000000002</v>
      </c>
      <c r="CX94" s="82">
        <v>177</v>
      </c>
      <c r="CY94" s="67">
        <f>(CX94*$D94*$E94*$G94*$K94*$CY$8)</f>
        <v>6864020.352</v>
      </c>
      <c r="CZ94" s="68"/>
      <c r="DA94" s="67">
        <f>(CZ94*$D94*$E94*$G94*$J94*$DA$8)</f>
        <v>0</v>
      </c>
      <c r="DB94" s="68">
        <v>4</v>
      </c>
      <c r="DC94" s="73">
        <f>(DB94*$D94*$E94*$G94*$K94*$DC$8)</f>
        <v>155119.10400000002</v>
      </c>
      <c r="DD94" s="68">
        <v>40</v>
      </c>
      <c r="DE94" s="67">
        <f>(DD94*$D94*$E94*$G94*$K94*$DE$8)</f>
        <v>1723545.6000000001</v>
      </c>
      <c r="DF94" s="83">
        <v>3</v>
      </c>
      <c r="DG94" s="67">
        <f>(DF94*$D94*$E94*$G94*$K94*$DG$8)</f>
        <v>155119.10400000002</v>
      </c>
      <c r="DH94" s="68">
        <v>31</v>
      </c>
      <c r="DI94" s="67">
        <f>(DH94*$D94*$E94*$G94*$K94*$DI$8)</f>
        <v>1509395.0592</v>
      </c>
      <c r="DJ94" s="68"/>
      <c r="DK94" s="67">
        <f>(DJ94*$D94*$E94*$G94*$L94*$DK$8)</f>
        <v>0</v>
      </c>
      <c r="DL94" s="68">
        <v>28</v>
      </c>
      <c r="DM94" s="75">
        <f>(DL94*$D94*$E94*$G94*$M94*$DM$8)</f>
        <v>2214756.0959999999</v>
      </c>
      <c r="DN94" s="77">
        <f t="shared" si="454"/>
        <v>3885</v>
      </c>
      <c r="DO94" s="75">
        <f t="shared" si="454"/>
        <v>161994830.09920001</v>
      </c>
    </row>
    <row r="95" spans="1:119" ht="15.75" customHeight="1" x14ac:dyDescent="0.25">
      <c r="A95" s="78"/>
      <c r="B95" s="79">
        <v>73</v>
      </c>
      <c r="C95" s="60" t="s">
        <v>221</v>
      </c>
      <c r="D95" s="61">
        <v>22900</v>
      </c>
      <c r="E95" s="80">
        <v>2.0099999999999998</v>
      </c>
      <c r="F95" s="80"/>
      <c r="G95" s="63">
        <v>1</v>
      </c>
      <c r="H95" s="64"/>
      <c r="I95" s="64"/>
      <c r="J95" s="61">
        <v>1.4</v>
      </c>
      <c r="K95" s="61">
        <v>1.68</v>
      </c>
      <c r="L95" s="61">
        <v>2.23</v>
      </c>
      <c r="M95" s="65">
        <v>2.57</v>
      </c>
      <c r="N95" s="68">
        <v>65</v>
      </c>
      <c r="O95" s="67">
        <f t="shared" si="296"/>
        <v>4607502.8999999994</v>
      </c>
      <c r="P95" s="68">
        <v>24</v>
      </c>
      <c r="Q95" s="68">
        <f>(P95*$D95*$E95*$G95*$J95*$Q$8)</f>
        <v>1701231.8399999999</v>
      </c>
      <c r="R95" s="68"/>
      <c r="S95" s="67">
        <f>(R95*$D95*$E95*$G95*$J95*$S$8)</f>
        <v>0</v>
      </c>
      <c r="T95" s="68"/>
      <c r="U95" s="67">
        <f t="shared" si="507"/>
        <v>0</v>
      </c>
      <c r="V95" s="68"/>
      <c r="W95" s="67">
        <f>(V95*$D95*$E95*$G95*$J95*$W$8)</f>
        <v>0</v>
      </c>
      <c r="X95" s="68"/>
      <c r="Y95" s="67">
        <f>(X95*$D95*$E95*$G95*$J95*$Y$8)</f>
        <v>0</v>
      </c>
      <c r="Z95" s="68"/>
      <c r="AA95" s="67">
        <f>(Z95*$D95*$E95*$G95*$J95*$AA$8)</f>
        <v>0</v>
      </c>
      <c r="AB95" s="68"/>
      <c r="AC95" s="67">
        <f>(AB95*$D95*$E95*$G95*$J95*$AC$8)</f>
        <v>0</v>
      </c>
      <c r="AD95" s="68">
        <v>20</v>
      </c>
      <c r="AE95" s="67">
        <f>(AD95*$D95*$E95*$G95*$J95*$AE$8)</f>
        <v>1417693.2</v>
      </c>
      <c r="AF95" s="68">
        <v>30</v>
      </c>
      <c r="AG95" s="67">
        <f>(AF95*$D95*$E95*$G95*$J95*$AG$8)</f>
        <v>2706505.1999999993</v>
      </c>
      <c r="AH95" s="70"/>
      <c r="AI95" s="67">
        <f>(AH95*$D95*$E95*$G95*$J95*$AI$8)</f>
        <v>0</v>
      </c>
      <c r="AJ95" s="68"/>
      <c r="AK95" s="67">
        <f>(AJ95*$D95*$E95*$G95*$J95*$AK$8)</f>
        <v>0</v>
      </c>
      <c r="AL95" s="82"/>
      <c r="AM95" s="67">
        <f>(AL95*$D95*$E95*$G95*$K95*$AM$8)</f>
        <v>0</v>
      </c>
      <c r="AN95" s="68"/>
      <c r="AO95" s="73">
        <f>(AN95*$D95*$E95*$G95*$K95*$AO$8)</f>
        <v>0</v>
      </c>
      <c r="AP95" s="68"/>
      <c r="AQ95" s="67">
        <f>(AP95*$D95*$E95*$G95*$J95*$AQ$8)</f>
        <v>0</v>
      </c>
      <c r="AR95" s="68"/>
      <c r="AS95" s="68">
        <f>(AR95*$D95*$E95*$G95*$J95*$AS$8)</f>
        <v>0</v>
      </c>
      <c r="AT95" s="68"/>
      <c r="AU95" s="68">
        <f>(AT95*$D95*$E95*$G95*$J95*$AU$8)</f>
        <v>0</v>
      </c>
      <c r="AV95" s="68"/>
      <c r="AW95" s="67">
        <f>(AV95*$D95*$E95*$G95*$J95*$AW$8)</f>
        <v>0</v>
      </c>
      <c r="AX95" s="68"/>
      <c r="AY95" s="67">
        <f>(AX95*$D95*$E95*$G95*$J95*$AY$8)</f>
        <v>0</v>
      </c>
      <c r="AZ95" s="68"/>
      <c r="BA95" s="67">
        <f>(AZ95*$D95*$E95*$G95*$J95*$BA$8)</f>
        <v>0</v>
      </c>
      <c r="BB95" s="68"/>
      <c r="BC95" s="67">
        <f>(BB95*$D95*$E95*$G95*$J95*$BC$8)</f>
        <v>0</v>
      </c>
      <c r="BD95" s="68"/>
      <c r="BE95" s="67">
        <f>(BD95*$D95*$E95*$G95*$J95*$BE$8)</f>
        <v>0</v>
      </c>
      <c r="BF95" s="68">
        <v>3</v>
      </c>
      <c r="BG95" s="67">
        <f>(BF95*$D95*$E95*$G95*$K95*$BG$8)</f>
        <v>231986.15999999995</v>
      </c>
      <c r="BH95" s="68">
        <v>36</v>
      </c>
      <c r="BI95" s="67">
        <f>(BH95*$D95*$E95*$G95*$K95*$BI$8)</f>
        <v>2783833.9199999995</v>
      </c>
      <c r="BJ95" s="68"/>
      <c r="BK95" s="67">
        <f>(BJ95*$D95*$E95*$G95*$K95*$BK$8)</f>
        <v>0</v>
      </c>
      <c r="BL95" s="68"/>
      <c r="BM95" s="67">
        <f>(BL95*$D95*$E95*$G95*$K95*$BM$8)</f>
        <v>0</v>
      </c>
      <c r="BN95" s="68"/>
      <c r="BO95" s="67">
        <f>(BN95*$D95*$E95*$G95*$K95*$BO$8)</f>
        <v>0</v>
      </c>
      <c r="BP95" s="68"/>
      <c r="BQ95" s="67">
        <f>(BP95*$D95*$E95*$G95*$K95*$BQ$8)</f>
        <v>0</v>
      </c>
      <c r="BR95" s="68"/>
      <c r="BS95" s="67">
        <f>(BR95*$D95*$E95*$G95*$K95*$BS$8)</f>
        <v>0</v>
      </c>
      <c r="BT95" s="68"/>
      <c r="BU95" s="67">
        <f>(BT95*$D95*$E95*$G95*$K95*$BU$8)</f>
        <v>0</v>
      </c>
      <c r="BV95" s="68"/>
      <c r="BW95" s="67">
        <f>(BV95*$D95*$E95*$G95*$K95*$BW$8)</f>
        <v>0</v>
      </c>
      <c r="BX95" s="68"/>
      <c r="BY95" s="67">
        <f>(BX95*$D95*$E95*$G95*$K95*$BY$8)</f>
        <v>0</v>
      </c>
      <c r="BZ95" s="68"/>
      <c r="CA95" s="75">
        <f>(BZ95*$D95*$E95*$G95*$K95*$CA$8)</f>
        <v>0</v>
      </c>
      <c r="CB95" s="68"/>
      <c r="CC95" s="67">
        <f>(CB95*$D95*$E95*$G95*$J95*$CC$8)</f>
        <v>0</v>
      </c>
      <c r="CD95" s="68"/>
      <c r="CE95" s="67">
        <f>(CD95*$D95*$E95*$G95*$J95*$CE$8)</f>
        <v>0</v>
      </c>
      <c r="CF95" s="68"/>
      <c r="CG95" s="67">
        <f>(CF95*$D95*$E95*$G95*$J95*$CG$8)</f>
        <v>0</v>
      </c>
      <c r="CH95" s="68"/>
      <c r="CI95" s="68">
        <f>(CH95*$D95*$E95*$G95*$J95*$CI$8)</f>
        <v>0</v>
      </c>
      <c r="CJ95" s="68"/>
      <c r="CK95" s="67">
        <f>(CJ95*$D95*$E95*$G95*$K95*$CK$8)</f>
        <v>0</v>
      </c>
      <c r="CL95" s="68"/>
      <c r="CM95" s="67">
        <f>(CL95*$D95*$E95*$G95*$J95*$CM$8)</f>
        <v>0</v>
      </c>
      <c r="CN95" s="68"/>
      <c r="CO95" s="67">
        <f>(CN95*$D95*$E95*$G95*$J95*$CO$8)</f>
        <v>0</v>
      </c>
      <c r="CP95" s="68"/>
      <c r="CQ95" s="67">
        <f>(CP95*$D95*$E95*$G95*$J95*$CQ$8)</f>
        <v>0</v>
      </c>
      <c r="CR95" s="68"/>
      <c r="CS95" s="67">
        <f>(CR95*$D95*$E95*$G95*$J95*$CS$8)</f>
        <v>0</v>
      </c>
      <c r="CT95" s="68"/>
      <c r="CU95" s="67">
        <f>(CT95*$D95*$E95*$G95*$J95*$CU$8)</f>
        <v>0</v>
      </c>
      <c r="CV95" s="68"/>
      <c r="CW95" s="67">
        <f>(CV95*$D95*$E95*$G95*$K95*$CW$8)</f>
        <v>0</v>
      </c>
      <c r="CX95" s="82"/>
      <c r="CY95" s="67">
        <f>(CX95*$D95*$E95*$G95*$K95*$CY$8)</f>
        <v>0</v>
      </c>
      <c r="CZ95" s="68"/>
      <c r="DA95" s="67">
        <f>(CZ95*$D95*$E95*$G95*$J95*$DA$8)</f>
        <v>0</v>
      </c>
      <c r="DB95" s="68"/>
      <c r="DC95" s="73">
        <f>(DB95*$D95*$E95*$G95*$K95*$DC$8)</f>
        <v>0</v>
      </c>
      <c r="DD95" s="68"/>
      <c r="DE95" s="67">
        <f>(DD95*$D95*$E95*$G95*$K95*$DE$8)</f>
        <v>0</v>
      </c>
      <c r="DF95" s="83"/>
      <c r="DG95" s="67">
        <f>(DF95*$D95*$E95*$G95*$K95*$DG$8)</f>
        <v>0</v>
      </c>
      <c r="DH95" s="68"/>
      <c r="DI95" s="67">
        <f>(DH95*$D95*$E95*$G95*$K95*$DI$8)</f>
        <v>0</v>
      </c>
      <c r="DJ95" s="68"/>
      <c r="DK95" s="67">
        <f>(DJ95*$D95*$E95*$G95*$L95*$DK$8)</f>
        <v>0</v>
      </c>
      <c r="DL95" s="68"/>
      <c r="DM95" s="75">
        <f>(DL95*$D95*$E95*$G95*$M95*$DM$8)</f>
        <v>0</v>
      </c>
      <c r="DN95" s="77">
        <f t="shared" si="454"/>
        <v>178</v>
      </c>
      <c r="DO95" s="75">
        <f t="shared" si="454"/>
        <v>13448753.219999999</v>
      </c>
    </row>
    <row r="96" spans="1:119" ht="30" customHeight="1" x14ac:dyDescent="0.25">
      <c r="A96" s="78"/>
      <c r="B96" s="79">
        <v>74</v>
      </c>
      <c r="C96" s="60" t="s">
        <v>222</v>
      </c>
      <c r="D96" s="61">
        <v>22900</v>
      </c>
      <c r="E96" s="80">
        <v>1.42</v>
      </c>
      <c r="F96" s="80"/>
      <c r="G96" s="63">
        <v>1</v>
      </c>
      <c r="H96" s="64"/>
      <c r="I96" s="64"/>
      <c r="J96" s="61">
        <v>1.4</v>
      </c>
      <c r="K96" s="61">
        <v>1.68</v>
      </c>
      <c r="L96" s="61">
        <v>2.23</v>
      </c>
      <c r="M96" s="65">
        <v>2.57</v>
      </c>
      <c r="N96" s="68">
        <v>36</v>
      </c>
      <c r="O96" s="67">
        <f t="shared" si="296"/>
        <v>1802797.9200000002</v>
      </c>
      <c r="P96" s="68">
        <v>5</v>
      </c>
      <c r="Q96" s="68">
        <f>(P96*$D96*$E96*$G96*$J96*$Q$8)</f>
        <v>250388.6</v>
      </c>
      <c r="R96" s="68">
        <v>8</v>
      </c>
      <c r="S96" s="67">
        <f>(R96*$D96*$E96*$G96*$J96*$S$8)</f>
        <v>400621.76</v>
      </c>
      <c r="T96" s="68"/>
      <c r="U96" s="67">
        <f t="shared" si="507"/>
        <v>0</v>
      </c>
      <c r="V96" s="68"/>
      <c r="W96" s="67">
        <f>(V96*$D96*$E96*$G96*$J96*$W$8)</f>
        <v>0</v>
      </c>
      <c r="X96" s="68"/>
      <c r="Y96" s="67">
        <f>(X96*$D96*$E96*$G96*$J96*$Y$8)</f>
        <v>0</v>
      </c>
      <c r="Z96" s="68"/>
      <c r="AA96" s="67">
        <f>(Z96*$D96*$E96*$G96*$J96*$AA$8)</f>
        <v>0</v>
      </c>
      <c r="AB96" s="68"/>
      <c r="AC96" s="67">
        <f>(AB96*$D96*$E96*$G96*$J96*$AC$8)</f>
        <v>0</v>
      </c>
      <c r="AD96" s="68">
        <v>16</v>
      </c>
      <c r="AE96" s="67">
        <f>(AD96*$D96*$E96*$G96*$J96*$AE$8)</f>
        <v>801243.52</v>
      </c>
      <c r="AF96" s="68"/>
      <c r="AG96" s="67">
        <f>(AF96*$D96*$E96*$G96*$J96*$AG$8)</f>
        <v>0</v>
      </c>
      <c r="AH96" s="70"/>
      <c r="AI96" s="67">
        <f>(AH96*$D96*$E96*$G96*$J96*$AI$8)</f>
        <v>0</v>
      </c>
      <c r="AJ96" s="68">
        <v>12</v>
      </c>
      <c r="AK96" s="67">
        <f>(AJ96*$D96*$E96*$G96*$J96*$AK$8)</f>
        <v>600932.64000000013</v>
      </c>
      <c r="AL96" s="82"/>
      <c r="AM96" s="67">
        <f>(AL96*$D96*$E96*$G96*$K96*$AM$8)</f>
        <v>0</v>
      </c>
      <c r="AN96" s="68">
        <v>1</v>
      </c>
      <c r="AO96" s="73">
        <f>(AN96*$D96*$E96*$G96*$K96*$AO$8)</f>
        <v>60093.264000000003</v>
      </c>
      <c r="AP96" s="68"/>
      <c r="AQ96" s="67">
        <f>(AP96*$D96*$E96*$G96*$J96*$AQ$8)</f>
        <v>0</v>
      </c>
      <c r="AR96" s="68">
        <v>2</v>
      </c>
      <c r="AS96" s="68">
        <f>(AR96*$D96*$E96*$G96*$J96*$AS$8)</f>
        <v>81945.36</v>
      </c>
      <c r="AT96" s="68">
        <v>30</v>
      </c>
      <c r="AU96" s="68">
        <f>(AT96*$D96*$E96*$G96*$J96*$AU$8)</f>
        <v>1570619.4</v>
      </c>
      <c r="AV96" s="68"/>
      <c r="AW96" s="67">
        <f>(AV96*$D96*$E96*$G96*$J96*$AW$8)</f>
        <v>0</v>
      </c>
      <c r="AX96" s="68"/>
      <c r="AY96" s="67">
        <f>(AX96*$D96*$E96*$G96*$J96*$AY$8)</f>
        <v>0</v>
      </c>
      <c r="AZ96" s="68"/>
      <c r="BA96" s="67">
        <f>(AZ96*$D96*$E96*$G96*$J96*$BA$8)</f>
        <v>0</v>
      </c>
      <c r="BB96" s="68"/>
      <c r="BC96" s="67">
        <f>(BB96*$D96*$E96*$G96*$J96*$BC$8)</f>
        <v>0</v>
      </c>
      <c r="BD96" s="68">
        <v>12</v>
      </c>
      <c r="BE96" s="67">
        <f>(BD96*$D96*$E96*$G96*$J96*$BE$8)</f>
        <v>600932.64000000013</v>
      </c>
      <c r="BF96" s="68">
        <v>12</v>
      </c>
      <c r="BG96" s="67">
        <f>(BF96*$D96*$E96*$G96*$K96*$BG$8)</f>
        <v>655562.88</v>
      </c>
      <c r="BH96" s="68">
        <v>128</v>
      </c>
      <c r="BI96" s="67">
        <f>(BH96*$D96*$E96*$G96*$K96*$BI$8)</f>
        <v>6992670.7199999997</v>
      </c>
      <c r="BJ96" s="68"/>
      <c r="BK96" s="67">
        <f>(BJ96*$D96*$E96*$G96*$K96*$BK$8)</f>
        <v>0</v>
      </c>
      <c r="BL96" s="68"/>
      <c r="BM96" s="67">
        <f>(BL96*$D96*$E96*$G96*$K96*$BM$8)</f>
        <v>0</v>
      </c>
      <c r="BN96" s="68">
        <v>11</v>
      </c>
      <c r="BO96" s="67">
        <f>(BN96*$D96*$E96*$G96*$K96*$BO$8)</f>
        <v>661025.9040000001</v>
      </c>
      <c r="BP96" s="68">
        <v>35</v>
      </c>
      <c r="BQ96" s="67">
        <f>(BP96*$D96*$E96*$G96*$K96*$BQ$8)</f>
        <v>1912058.4</v>
      </c>
      <c r="BR96" s="68">
        <v>11</v>
      </c>
      <c r="BS96" s="67">
        <f>(BR96*$D96*$E96*$G96*$K96*$BS$8)</f>
        <v>751165.8</v>
      </c>
      <c r="BT96" s="68"/>
      <c r="BU96" s="67">
        <f>(BT96*$D96*$E96*$G96*$K96*$BU$8)</f>
        <v>0</v>
      </c>
      <c r="BV96" s="68">
        <v>8</v>
      </c>
      <c r="BW96" s="67">
        <f>(BV96*$D96*$E96*$G96*$K96*$BW$8)</f>
        <v>546302.4</v>
      </c>
      <c r="BX96" s="68">
        <v>21</v>
      </c>
      <c r="BY96" s="67">
        <f>(BX96*$D96*$E96*$G96*$K96*$BY$8)</f>
        <v>1147235.04</v>
      </c>
      <c r="BZ96" s="68">
        <v>9</v>
      </c>
      <c r="CA96" s="75">
        <f>(BZ96*$D96*$E96*$G96*$K96*$CA$8)</f>
        <v>491672.16</v>
      </c>
      <c r="CB96" s="68"/>
      <c r="CC96" s="67">
        <f>(CB96*$D96*$E96*$G96*$J96*$CC$8)</f>
        <v>0</v>
      </c>
      <c r="CD96" s="68"/>
      <c r="CE96" s="67">
        <f>(CD96*$D96*$E96*$G96*$J96*$CE$8)</f>
        <v>0</v>
      </c>
      <c r="CF96" s="68"/>
      <c r="CG96" s="67">
        <f>(CF96*$D96*$E96*$G96*$J96*$CG$8)</f>
        <v>0</v>
      </c>
      <c r="CH96" s="68"/>
      <c r="CI96" s="68">
        <f>(CH96*$D96*$E96*$G96*$J96*$CI$8)</f>
        <v>0</v>
      </c>
      <c r="CJ96" s="68"/>
      <c r="CK96" s="67">
        <f>(CJ96*$D96*$E96*$G96*$K96*$CK$8)</f>
        <v>0</v>
      </c>
      <c r="CL96" s="68"/>
      <c r="CM96" s="67">
        <f>(CL96*$D96*$E96*$G96*$J96*$CM$8)</f>
        <v>0</v>
      </c>
      <c r="CN96" s="68"/>
      <c r="CO96" s="67">
        <f>(CN96*$D96*$E96*$G96*$J96*$CO$8)</f>
        <v>0</v>
      </c>
      <c r="CP96" s="68"/>
      <c r="CQ96" s="67">
        <f>(CP96*$D96*$E96*$G96*$J96*$CQ$8)</f>
        <v>0</v>
      </c>
      <c r="CR96" s="68"/>
      <c r="CS96" s="67">
        <f>(CR96*$D96*$E96*$G96*$J96*$CS$8)</f>
        <v>0</v>
      </c>
      <c r="CT96" s="68">
        <v>4</v>
      </c>
      <c r="CU96" s="67">
        <f>(CT96*$D96*$E96*$G96*$J96*$CU$8)</f>
        <v>205773.90399999998</v>
      </c>
      <c r="CV96" s="68">
        <v>5</v>
      </c>
      <c r="CW96" s="67">
        <f>(CV96*$D96*$E96*$G96*$K96*$CW$8)</f>
        <v>273151.2</v>
      </c>
      <c r="CX96" s="82">
        <v>30</v>
      </c>
      <c r="CY96" s="67">
        <f>(CX96*$D96*$E96*$G96*$K96*$CY$8)</f>
        <v>1475016.48</v>
      </c>
      <c r="CZ96" s="68"/>
      <c r="DA96" s="67">
        <f>(CZ96*$D96*$E96*$G96*$J96*$DA$8)</f>
        <v>0</v>
      </c>
      <c r="DB96" s="68"/>
      <c r="DC96" s="73">
        <f>(DB96*$D96*$E96*$G96*$K96*$DC$8)</f>
        <v>0</v>
      </c>
      <c r="DD96" s="68">
        <v>3</v>
      </c>
      <c r="DE96" s="67">
        <f>(DD96*$D96*$E96*$G96*$K96*$DE$8)</f>
        <v>163890.72</v>
      </c>
      <c r="DF96" s="83"/>
      <c r="DG96" s="67">
        <f>(DF96*$D96*$E96*$G96*$K96*$DG$8)</f>
        <v>0</v>
      </c>
      <c r="DH96" s="68">
        <v>7</v>
      </c>
      <c r="DI96" s="67">
        <f>(DH96*$D96*$E96*$G96*$K96*$DI$8)</f>
        <v>432125.19839999994</v>
      </c>
      <c r="DJ96" s="68">
        <v>3</v>
      </c>
      <c r="DK96" s="67">
        <f>(DJ96*$D96*$E96*$G96*$L96*$DK$8)</f>
        <v>261054.50400000002</v>
      </c>
      <c r="DL96" s="68">
        <v>3</v>
      </c>
      <c r="DM96" s="75">
        <f>(DL96*$D96*$E96*$G96*$M96*$DM$8)</f>
        <v>300856.53599999996</v>
      </c>
      <c r="DN96" s="77">
        <f t="shared" si="454"/>
        <v>412</v>
      </c>
      <c r="DO96" s="75">
        <f t="shared" si="454"/>
        <v>22439136.950399991</v>
      </c>
    </row>
    <row r="97" spans="1:119" ht="30" customHeight="1" x14ac:dyDescent="0.25">
      <c r="A97" s="78"/>
      <c r="B97" s="79">
        <v>75</v>
      </c>
      <c r="C97" s="60" t="s">
        <v>223</v>
      </c>
      <c r="D97" s="61">
        <v>22900</v>
      </c>
      <c r="E97" s="80">
        <v>2.38</v>
      </c>
      <c r="F97" s="80"/>
      <c r="G97" s="63">
        <v>1</v>
      </c>
      <c r="H97" s="64"/>
      <c r="I97" s="64"/>
      <c r="J97" s="61">
        <v>1.4</v>
      </c>
      <c r="K97" s="61">
        <v>1.68</v>
      </c>
      <c r="L97" s="61">
        <v>2.23</v>
      </c>
      <c r="M97" s="65">
        <v>2.57</v>
      </c>
      <c r="N97" s="68">
        <v>7</v>
      </c>
      <c r="O97" s="67">
        <f t="shared" si="296"/>
        <v>587531.56000000006</v>
      </c>
      <c r="P97" s="68">
        <v>4</v>
      </c>
      <c r="Q97" s="68">
        <f>(P97*$D97*$E97*$G97*$J97*$Q$8)</f>
        <v>335732.31999999995</v>
      </c>
      <c r="R97" s="68">
        <v>1</v>
      </c>
      <c r="S97" s="67">
        <f>(R97*$D97*$E97*$G97*$J97*$S$8)</f>
        <v>83933.079999999987</v>
      </c>
      <c r="T97" s="68"/>
      <c r="U97" s="67">
        <f t="shared" si="507"/>
        <v>0</v>
      </c>
      <c r="V97" s="68"/>
      <c r="W97" s="67">
        <f>(V97*$D97*$E97*$G97*$J97*$W$8)</f>
        <v>0</v>
      </c>
      <c r="X97" s="68"/>
      <c r="Y97" s="67">
        <f>(X97*$D97*$E97*$G97*$J97*$Y$8)</f>
        <v>0</v>
      </c>
      <c r="Z97" s="68"/>
      <c r="AA97" s="67">
        <f>(Z97*$D97*$E97*$G97*$J97*$AA$8)</f>
        <v>0</v>
      </c>
      <c r="AB97" s="68"/>
      <c r="AC97" s="67">
        <f>(AB97*$D97*$E97*$G97*$J97*$AC$8)</f>
        <v>0</v>
      </c>
      <c r="AD97" s="68"/>
      <c r="AE97" s="67">
        <f>(AD97*$D97*$E97*$G97*$J97*$AE$8)</f>
        <v>0</v>
      </c>
      <c r="AF97" s="68"/>
      <c r="AG97" s="67">
        <f>(AF97*$D97*$E97*$G97*$J97*$AG$8)</f>
        <v>0</v>
      </c>
      <c r="AH97" s="70"/>
      <c r="AI97" s="67">
        <f>(AH97*$D97*$E97*$G97*$J97*$AI$8)</f>
        <v>0</v>
      </c>
      <c r="AJ97" s="68"/>
      <c r="AK97" s="67">
        <f>(AJ97*$D97*$E97*$G97*$J97*$AK$8)</f>
        <v>0</v>
      </c>
      <c r="AL97" s="82"/>
      <c r="AM97" s="67">
        <f>(AL97*$D97*$E97*$G97*$K97*$AM$8)</f>
        <v>0</v>
      </c>
      <c r="AN97" s="68"/>
      <c r="AO97" s="67">
        <f>(AN97*$D97*$E97*$G97*$K97*$AO$8)</f>
        <v>0</v>
      </c>
      <c r="AP97" s="68"/>
      <c r="AQ97" s="67">
        <f>(AP97*$D97*$E97*$G97*$J97*$AQ$8)</f>
        <v>0</v>
      </c>
      <c r="AR97" s="68"/>
      <c r="AS97" s="68">
        <f>(AR97*$D97*$E97*$G97*$J97*$AS$8)</f>
        <v>0</v>
      </c>
      <c r="AT97" s="68"/>
      <c r="AU97" s="68">
        <f>(AT97*$D97*$E97*$G97*$J97*$AU$8)</f>
        <v>0</v>
      </c>
      <c r="AV97" s="68"/>
      <c r="AW97" s="67">
        <f>(AV97*$D97*$E97*$G97*$J97*$AW$8)</f>
        <v>0</v>
      </c>
      <c r="AX97" s="68"/>
      <c r="AY97" s="67">
        <f>(AX97*$D97*$E97*$G97*$J97*$AY$8)</f>
        <v>0</v>
      </c>
      <c r="AZ97" s="68"/>
      <c r="BA97" s="67">
        <f>(AZ97*$D97*$E97*$G97*$J97*$BA$8)</f>
        <v>0</v>
      </c>
      <c r="BB97" s="68"/>
      <c r="BC97" s="67">
        <f>(BB97*$D97*$E97*$G97*$J97*$BC$8)</f>
        <v>0</v>
      </c>
      <c r="BD97" s="68"/>
      <c r="BE97" s="67">
        <f>(BD97*$D97*$E97*$G97*$J97*$BE$8)</f>
        <v>0</v>
      </c>
      <c r="BF97" s="68"/>
      <c r="BG97" s="67">
        <f>(BF97*$D97*$E97*$G97*$K97*$BG$8)</f>
        <v>0</v>
      </c>
      <c r="BH97" s="68">
        <v>3</v>
      </c>
      <c r="BI97" s="67">
        <f>(BH97*$D97*$E97*$G97*$K97*$BI$8)</f>
        <v>274690.08</v>
      </c>
      <c r="BJ97" s="68"/>
      <c r="BK97" s="67">
        <f>(BJ97*$D97*$E97*$G97*$K97*$BK$8)</f>
        <v>0</v>
      </c>
      <c r="BL97" s="68"/>
      <c r="BM97" s="67">
        <f>(BL97*$D97*$E97*$G97*$K97*$BM$8)</f>
        <v>0</v>
      </c>
      <c r="BN97" s="68"/>
      <c r="BO97" s="67">
        <f>(BN97*$D97*$E97*$G97*$K97*$BO$8)</f>
        <v>0</v>
      </c>
      <c r="BP97" s="68"/>
      <c r="BQ97" s="67">
        <f>(BP97*$D97*$E97*$G97*$K97*$BQ$8)</f>
        <v>0</v>
      </c>
      <c r="BR97" s="68"/>
      <c r="BS97" s="67">
        <f>(BR97*$D97*$E97*$G97*$K97*$BS$8)</f>
        <v>0</v>
      </c>
      <c r="BT97" s="68"/>
      <c r="BU97" s="67">
        <f>(BT97*$D97*$E97*$G97*$K97*$BU$8)</f>
        <v>0</v>
      </c>
      <c r="BV97" s="68"/>
      <c r="BW97" s="67">
        <f>(BV97*$D97*$E97*$G97*$K97*$BW$8)</f>
        <v>0</v>
      </c>
      <c r="BX97" s="68"/>
      <c r="BY97" s="67">
        <f>(BX97*$D97*$E97*$G97*$K97*$BY$8)</f>
        <v>0</v>
      </c>
      <c r="BZ97" s="68"/>
      <c r="CA97" s="67">
        <f>(BZ97*$D97*$E97*$G97*$K97*$CA$8)</f>
        <v>0</v>
      </c>
      <c r="CB97" s="68"/>
      <c r="CC97" s="67">
        <f>(CB97*$D97*$E97*$G97*$J97*$CC$8)</f>
        <v>0</v>
      </c>
      <c r="CD97" s="68"/>
      <c r="CE97" s="67">
        <f>(CD97*$D97*$E97*$G97*$J97*$CE$8)</f>
        <v>0</v>
      </c>
      <c r="CF97" s="68"/>
      <c r="CG97" s="67">
        <f>(CF97*$D97*$E97*$G97*$J97*$CG$8)</f>
        <v>0</v>
      </c>
      <c r="CH97" s="68"/>
      <c r="CI97" s="68">
        <f>(CH97*$D97*$E97*$G97*$J97*$CI$8)</f>
        <v>0</v>
      </c>
      <c r="CJ97" s="68"/>
      <c r="CK97" s="67">
        <f>(CJ97*$D97*$E97*$G97*$K97*$CK$8)</f>
        <v>0</v>
      </c>
      <c r="CL97" s="68"/>
      <c r="CM97" s="67">
        <f>(CL97*$D97*$E97*$G97*$J97*$CM$8)</f>
        <v>0</v>
      </c>
      <c r="CN97" s="68"/>
      <c r="CO97" s="67">
        <f>(CN97*$D97*$E97*$G97*$J97*$CO$8)</f>
        <v>0</v>
      </c>
      <c r="CP97" s="68"/>
      <c r="CQ97" s="67">
        <f>(CP97*$D97*$E97*$G97*$J97*$CQ$8)</f>
        <v>0</v>
      </c>
      <c r="CR97" s="68"/>
      <c r="CS97" s="67">
        <f>(CR97*$D97*$E97*$G97*$J97*$CS$8)</f>
        <v>0</v>
      </c>
      <c r="CT97" s="68"/>
      <c r="CU97" s="67">
        <f>(CT97*$D97*$E97*$G97*$J97*$CU$8)</f>
        <v>0</v>
      </c>
      <c r="CV97" s="68"/>
      <c r="CW97" s="67">
        <f>(CV97*$D97*$E97*$G97*$K97*$CW$8)</f>
        <v>0</v>
      </c>
      <c r="CX97" s="82"/>
      <c r="CY97" s="67">
        <f>(CX97*$D97*$E97*$G97*$K97*$CY$8)</f>
        <v>0</v>
      </c>
      <c r="CZ97" s="68"/>
      <c r="DA97" s="67">
        <f>(CZ97*$D97*$E97*$G97*$J97*$DA$8)</f>
        <v>0</v>
      </c>
      <c r="DB97" s="68"/>
      <c r="DC97" s="73">
        <f>(DB97*$D97*$E97*$G97*$K97*$DC$8)</f>
        <v>0</v>
      </c>
      <c r="DD97" s="68"/>
      <c r="DE97" s="67">
        <f>(DD97*$D97*$E97*$G97*$K97*$DE$8)</f>
        <v>0</v>
      </c>
      <c r="DF97" s="83"/>
      <c r="DG97" s="67">
        <f>(DF97*$D97*$E97*$G97*$K97*$DG$8)</f>
        <v>0</v>
      </c>
      <c r="DH97" s="68"/>
      <c r="DI97" s="67">
        <f>(DH97*$D97*$E97*$G97*$K97*$DI$8)</f>
        <v>0</v>
      </c>
      <c r="DJ97" s="68"/>
      <c r="DK97" s="67">
        <f>(DJ97*$D97*$E97*$G97*$L97*$DK$8)</f>
        <v>0</v>
      </c>
      <c r="DL97" s="68"/>
      <c r="DM97" s="93">
        <f>(DL97*$D97*$E97*$G97*$M97*$DM$8)</f>
        <v>0</v>
      </c>
      <c r="DN97" s="77">
        <f t="shared" si="454"/>
        <v>15</v>
      </c>
      <c r="DO97" s="75">
        <f t="shared" si="454"/>
        <v>1281887.04</v>
      </c>
    </row>
    <row r="98" spans="1:119" ht="15.75" customHeight="1" x14ac:dyDescent="0.25">
      <c r="A98" s="78">
        <v>14</v>
      </c>
      <c r="B98" s="154"/>
      <c r="C98" s="153" t="s">
        <v>224</v>
      </c>
      <c r="D98" s="61">
        <v>22900</v>
      </c>
      <c r="E98" s="170">
        <v>1.36</v>
      </c>
      <c r="F98" s="170"/>
      <c r="G98" s="63">
        <v>1</v>
      </c>
      <c r="H98" s="64"/>
      <c r="I98" s="64"/>
      <c r="J98" s="61">
        <v>1.4</v>
      </c>
      <c r="K98" s="61">
        <v>1.68</v>
      </c>
      <c r="L98" s="61">
        <v>2.23</v>
      </c>
      <c r="M98" s="65">
        <v>2.57</v>
      </c>
      <c r="N98" s="88">
        <f>SUM(N99:N101)</f>
        <v>123</v>
      </c>
      <c r="O98" s="88">
        <f t="shared" ref="O98:BZ98" si="508">SUM(O99:O101)</f>
        <v>6568997.8199999994</v>
      </c>
      <c r="P98" s="88">
        <f t="shared" si="508"/>
        <v>30</v>
      </c>
      <c r="Q98" s="88">
        <f t="shared" si="508"/>
        <v>1698057.9000000001</v>
      </c>
      <c r="R98" s="88">
        <f t="shared" si="508"/>
        <v>94</v>
      </c>
      <c r="S98" s="88">
        <f t="shared" si="508"/>
        <v>5001071.46</v>
      </c>
      <c r="T98" s="88">
        <f t="shared" si="508"/>
        <v>1</v>
      </c>
      <c r="U98" s="88">
        <f t="shared" si="508"/>
        <v>62525.014999999999</v>
      </c>
      <c r="V98" s="88">
        <f t="shared" si="508"/>
        <v>15</v>
      </c>
      <c r="W98" s="88">
        <f t="shared" si="508"/>
        <v>1184937.6000000001</v>
      </c>
      <c r="X98" s="88">
        <f t="shared" si="508"/>
        <v>0</v>
      </c>
      <c r="Y98" s="88">
        <f t="shared" si="508"/>
        <v>0</v>
      </c>
      <c r="Z98" s="88">
        <f t="shared" si="508"/>
        <v>0</v>
      </c>
      <c r="AA98" s="88">
        <f t="shared" si="508"/>
        <v>0</v>
      </c>
      <c r="AB98" s="88">
        <f t="shared" si="508"/>
        <v>0</v>
      </c>
      <c r="AC98" s="88">
        <f t="shared" si="508"/>
        <v>0</v>
      </c>
      <c r="AD98" s="88">
        <f t="shared" si="508"/>
        <v>44</v>
      </c>
      <c r="AE98" s="88">
        <f t="shared" si="508"/>
        <v>2096916.3600000003</v>
      </c>
      <c r="AF98" s="88">
        <f t="shared" si="508"/>
        <v>0</v>
      </c>
      <c r="AG98" s="88">
        <f t="shared" si="508"/>
        <v>0</v>
      </c>
      <c r="AH98" s="88">
        <f t="shared" si="508"/>
        <v>0</v>
      </c>
      <c r="AI98" s="88">
        <f t="shared" si="508"/>
        <v>0</v>
      </c>
      <c r="AJ98" s="88">
        <f t="shared" si="508"/>
        <v>761</v>
      </c>
      <c r="AK98" s="88">
        <f t="shared" si="508"/>
        <v>35445503.940000005</v>
      </c>
      <c r="AL98" s="88">
        <f t="shared" si="508"/>
        <v>12</v>
      </c>
      <c r="AM98" s="88">
        <f t="shared" si="508"/>
        <v>1067713.4160000002</v>
      </c>
      <c r="AN98" s="88">
        <f t="shared" si="508"/>
        <v>17</v>
      </c>
      <c r="AO98" s="88">
        <f t="shared" si="508"/>
        <v>642405.45600000012</v>
      </c>
      <c r="AP98" s="88">
        <v>0</v>
      </c>
      <c r="AQ98" s="88">
        <f t="shared" si="508"/>
        <v>0</v>
      </c>
      <c r="AR98" s="88">
        <f t="shared" si="508"/>
        <v>0</v>
      </c>
      <c r="AS98" s="88">
        <f t="shared" si="508"/>
        <v>0</v>
      </c>
      <c r="AT98" s="88">
        <f t="shared" si="508"/>
        <v>210</v>
      </c>
      <c r="AU98" s="88">
        <f t="shared" si="508"/>
        <v>9440307.4499999974</v>
      </c>
      <c r="AV98" s="88">
        <f t="shared" si="508"/>
        <v>0</v>
      </c>
      <c r="AW98" s="88">
        <f t="shared" si="508"/>
        <v>0</v>
      </c>
      <c r="AX98" s="88">
        <f t="shared" si="508"/>
        <v>0</v>
      </c>
      <c r="AY98" s="88">
        <f t="shared" si="508"/>
        <v>0</v>
      </c>
      <c r="AZ98" s="88">
        <f t="shared" si="508"/>
        <v>0</v>
      </c>
      <c r="BA98" s="88">
        <f t="shared" si="508"/>
        <v>0</v>
      </c>
      <c r="BB98" s="88">
        <f t="shared" si="508"/>
        <v>0</v>
      </c>
      <c r="BC98" s="88">
        <f t="shared" si="508"/>
        <v>0</v>
      </c>
      <c r="BD98" s="88">
        <f t="shared" si="508"/>
        <v>5</v>
      </c>
      <c r="BE98" s="88">
        <f t="shared" si="508"/>
        <v>148117.20000000001</v>
      </c>
      <c r="BF98" s="88">
        <f t="shared" si="508"/>
        <v>49</v>
      </c>
      <c r="BG98" s="88">
        <f t="shared" si="508"/>
        <v>3106998.7199999997</v>
      </c>
      <c r="BH98" s="88">
        <f t="shared" si="508"/>
        <v>220</v>
      </c>
      <c r="BI98" s="88">
        <f t="shared" si="508"/>
        <v>10600959.6</v>
      </c>
      <c r="BJ98" s="88">
        <f t="shared" si="508"/>
        <v>0</v>
      </c>
      <c r="BK98" s="88">
        <f t="shared" si="508"/>
        <v>0</v>
      </c>
      <c r="BL98" s="88">
        <f t="shared" si="508"/>
        <v>0</v>
      </c>
      <c r="BM98" s="88">
        <f t="shared" si="508"/>
        <v>0</v>
      </c>
      <c r="BN98" s="88">
        <f t="shared" si="508"/>
        <v>52</v>
      </c>
      <c r="BO98" s="88">
        <f t="shared" si="508"/>
        <v>2914946.4960000003</v>
      </c>
      <c r="BP98" s="88">
        <f t="shared" si="508"/>
        <v>12</v>
      </c>
      <c r="BQ98" s="88">
        <f t="shared" si="508"/>
        <v>560921.76</v>
      </c>
      <c r="BR98" s="88">
        <f t="shared" si="508"/>
        <v>12</v>
      </c>
      <c r="BS98" s="88">
        <f t="shared" si="508"/>
        <v>701152.2</v>
      </c>
      <c r="BT98" s="88">
        <f t="shared" si="508"/>
        <v>0</v>
      </c>
      <c r="BU98" s="88">
        <f t="shared" si="508"/>
        <v>0</v>
      </c>
      <c r="BV98" s="88">
        <f t="shared" si="508"/>
        <v>13</v>
      </c>
      <c r="BW98" s="88">
        <f t="shared" si="508"/>
        <v>871390.8</v>
      </c>
      <c r="BX98" s="88">
        <f t="shared" si="508"/>
        <v>29</v>
      </c>
      <c r="BY98" s="88">
        <f t="shared" si="508"/>
        <v>1248801.1200000001</v>
      </c>
      <c r="BZ98" s="88">
        <f t="shared" si="508"/>
        <v>7</v>
      </c>
      <c r="CA98" s="88">
        <f t="shared" ref="CA98:DO98" si="509">SUM(CA99:CA101)</f>
        <v>393568.56000000006</v>
      </c>
      <c r="CB98" s="88">
        <f t="shared" si="509"/>
        <v>0</v>
      </c>
      <c r="CC98" s="88">
        <f t="shared" si="509"/>
        <v>0</v>
      </c>
      <c r="CD98" s="88">
        <f t="shared" si="509"/>
        <v>0</v>
      </c>
      <c r="CE98" s="88">
        <f t="shared" si="509"/>
        <v>0</v>
      </c>
      <c r="CF98" s="88">
        <f t="shared" si="509"/>
        <v>74</v>
      </c>
      <c r="CG98" s="88">
        <f t="shared" si="509"/>
        <v>3175863.5999999996</v>
      </c>
      <c r="CH98" s="88">
        <f t="shared" si="509"/>
        <v>0</v>
      </c>
      <c r="CI98" s="88">
        <f t="shared" si="509"/>
        <v>0</v>
      </c>
      <c r="CJ98" s="88">
        <f t="shared" si="509"/>
        <v>0</v>
      </c>
      <c r="CK98" s="88">
        <f t="shared" si="509"/>
        <v>0</v>
      </c>
      <c r="CL98" s="88">
        <f t="shared" si="509"/>
        <v>0</v>
      </c>
      <c r="CM98" s="88">
        <f t="shared" si="509"/>
        <v>0</v>
      </c>
      <c r="CN98" s="88">
        <f t="shared" si="509"/>
        <v>0</v>
      </c>
      <c r="CO98" s="88">
        <f t="shared" si="509"/>
        <v>0</v>
      </c>
      <c r="CP98" s="88">
        <f t="shared" si="509"/>
        <v>27</v>
      </c>
      <c r="CQ98" s="88">
        <f t="shared" si="509"/>
        <v>1054325.1599999999</v>
      </c>
      <c r="CR98" s="88">
        <f t="shared" si="509"/>
        <v>6</v>
      </c>
      <c r="CS98" s="88">
        <f t="shared" si="509"/>
        <v>215193.13199999998</v>
      </c>
      <c r="CT98" s="88">
        <f t="shared" si="509"/>
        <v>9</v>
      </c>
      <c r="CU98" s="88">
        <f t="shared" si="509"/>
        <v>436907.26799999998</v>
      </c>
      <c r="CV98" s="88">
        <f t="shared" si="509"/>
        <v>0</v>
      </c>
      <c r="CW98" s="88">
        <f t="shared" si="509"/>
        <v>0</v>
      </c>
      <c r="CX98" s="88">
        <f t="shared" si="509"/>
        <v>0</v>
      </c>
      <c r="CY98" s="88">
        <f t="shared" si="509"/>
        <v>0</v>
      </c>
      <c r="CZ98" s="88">
        <f t="shared" si="509"/>
        <v>0</v>
      </c>
      <c r="DA98" s="88">
        <f t="shared" si="509"/>
        <v>0</v>
      </c>
      <c r="DB98" s="88">
        <f t="shared" si="509"/>
        <v>0</v>
      </c>
      <c r="DC98" s="91">
        <f t="shared" si="509"/>
        <v>0</v>
      </c>
      <c r="DD98" s="88">
        <f t="shared" si="509"/>
        <v>10</v>
      </c>
      <c r="DE98" s="88">
        <f t="shared" si="509"/>
        <v>427039.19999999995</v>
      </c>
      <c r="DF98" s="92">
        <f t="shared" si="509"/>
        <v>0</v>
      </c>
      <c r="DG98" s="88">
        <f t="shared" si="509"/>
        <v>0</v>
      </c>
      <c r="DH98" s="88">
        <f t="shared" si="509"/>
        <v>12</v>
      </c>
      <c r="DI98" s="88">
        <f t="shared" si="509"/>
        <v>555589.54079999996</v>
      </c>
      <c r="DJ98" s="88">
        <v>1</v>
      </c>
      <c r="DK98" s="88">
        <f t="shared" si="509"/>
        <v>106627.89599999999</v>
      </c>
      <c r="DL98" s="88">
        <f t="shared" si="509"/>
        <v>3</v>
      </c>
      <c r="DM98" s="88">
        <f t="shared" si="509"/>
        <v>368655.19199999998</v>
      </c>
      <c r="DN98" s="88">
        <f t="shared" si="509"/>
        <v>1848</v>
      </c>
      <c r="DO98" s="88">
        <f t="shared" si="509"/>
        <v>90095493.8618</v>
      </c>
    </row>
    <row r="99" spans="1:119" ht="30" customHeight="1" x14ac:dyDescent="0.25">
      <c r="A99" s="78"/>
      <c r="B99" s="79">
        <v>76</v>
      </c>
      <c r="C99" s="60" t="s">
        <v>225</v>
      </c>
      <c r="D99" s="61">
        <v>22900</v>
      </c>
      <c r="E99" s="80">
        <v>0.84</v>
      </c>
      <c r="F99" s="80"/>
      <c r="G99" s="63">
        <v>1</v>
      </c>
      <c r="H99" s="64"/>
      <c r="I99" s="64"/>
      <c r="J99" s="61">
        <v>1.4</v>
      </c>
      <c r="K99" s="61">
        <v>1.68</v>
      </c>
      <c r="L99" s="61">
        <v>2.23</v>
      </c>
      <c r="M99" s="65">
        <v>2.57</v>
      </c>
      <c r="N99" s="68">
        <v>35</v>
      </c>
      <c r="O99" s="67">
        <f t="shared" si="296"/>
        <v>1036820.3999999999</v>
      </c>
      <c r="P99" s="68">
        <v>7</v>
      </c>
      <c r="Q99" s="68">
        <f>(P99*$D99*$E99*$G99*$J99*$Q$8)</f>
        <v>207364.08000000002</v>
      </c>
      <c r="R99" s="68">
        <v>25</v>
      </c>
      <c r="S99" s="67">
        <f>(R99*$D99*$E99*$G99*$J99*$S$8)</f>
        <v>740586.00000000012</v>
      </c>
      <c r="T99" s="68"/>
      <c r="U99" s="67">
        <f t="shared" ref="U99:U101" si="510">(T99/12*7*$D99*$E99*$G99*$J99*$U$8)+(T99/12*5*$D99*$E99*$G99*$J99*$U$9)</f>
        <v>0</v>
      </c>
      <c r="V99" s="68"/>
      <c r="W99" s="67">
        <f>(V99*$D99*$E99*$G99*$J99*$W$8)</f>
        <v>0</v>
      </c>
      <c r="X99" s="68">
        <v>0</v>
      </c>
      <c r="Y99" s="67">
        <f>(X99*$D99*$E99*$G99*$J99*$Y$8)</f>
        <v>0</v>
      </c>
      <c r="Z99" s="68"/>
      <c r="AA99" s="67">
        <f>(Z99*$D99*$E99*$G99*$J99*$AA$8)</f>
        <v>0</v>
      </c>
      <c r="AB99" s="68">
        <v>0</v>
      </c>
      <c r="AC99" s="67">
        <f>(AB99*$D99*$E99*$G99*$J99*$AC$8)</f>
        <v>0</v>
      </c>
      <c r="AD99" s="68">
        <v>19</v>
      </c>
      <c r="AE99" s="67">
        <f>(AD99*$D99*$E99*$G99*$J99*$AE$8)</f>
        <v>562845.36</v>
      </c>
      <c r="AF99" s="68">
        <v>0</v>
      </c>
      <c r="AG99" s="67">
        <f>(AF99*$D99*$E99*$G99*$J99*$AG$8)</f>
        <v>0</v>
      </c>
      <c r="AH99" s="70"/>
      <c r="AI99" s="67">
        <f>(AH99*$D99*$E99*$G99*$J99*$AI$8)</f>
        <v>0</v>
      </c>
      <c r="AJ99" s="68">
        <v>357</v>
      </c>
      <c r="AK99" s="67">
        <f>(AJ99*$D99*$E99*$G99*$J99*$AK$8)</f>
        <v>10575568.08</v>
      </c>
      <c r="AL99" s="82">
        <v>1</v>
      </c>
      <c r="AM99" s="67">
        <f>(AL99*$D99*$E99*$G99*$K99*$AM$8)</f>
        <v>35548.128000000004</v>
      </c>
      <c r="AN99" s="68">
        <v>16</v>
      </c>
      <c r="AO99" s="67">
        <f>(AN99*$D99*$E99*$G99*$K99*$AO$8)</f>
        <v>568770.04800000007</v>
      </c>
      <c r="AP99" s="68"/>
      <c r="AQ99" s="67">
        <f>(AP99*$D99*$E99*$G99*$J99*$AQ$8)</f>
        <v>0</v>
      </c>
      <c r="AR99" s="68"/>
      <c r="AS99" s="68">
        <f>(AR99*$D99*$E99*$G99*$J99*$AS$8)</f>
        <v>0</v>
      </c>
      <c r="AT99" s="68">
        <v>124</v>
      </c>
      <c r="AU99" s="68">
        <f>(AT99*$D99*$E99*$G99*$J99*$AU$8)</f>
        <v>3840275.0399999991</v>
      </c>
      <c r="AV99" s="68">
        <v>0</v>
      </c>
      <c r="AW99" s="67">
        <f>(AV99*$D99*$E99*$G99*$J99*$AW$8)</f>
        <v>0</v>
      </c>
      <c r="AX99" s="68">
        <v>0</v>
      </c>
      <c r="AY99" s="67">
        <f>(AX99*$D99*$E99*$G99*$J99*$AY$8)</f>
        <v>0</v>
      </c>
      <c r="AZ99" s="68">
        <v>0</v>
      </c>
      <c r="BA99" s="67">
        <f>(AZ99*$D99*$E99*$G99*$J99*$BA$8)</f>
        <v>0</v>
      </c>
      <c r="BB99" s="68"/>
      <c r="BC99" s="67">
        <f>(BB99*$D99*$E99*$G99*$J99*$BC$8)</f>
        <v>0</v>
      </c>
      <c r="BD99" s="68">
        <v>5</v>
      </c>
      <c r="BE99" s="67">
        <f>(BD99*$D99*$E99*$G99*$J99*$BE$8)</f>
        <v>148117.20000000001</v>
      </c>
      <c r="BF99" s="68">
        <v>5</v>
      </c>
      <c r="BG99" s="67">
        <f>(BF99*$D99*$E99*$G99*$K99*$BG$8)</f>
        <v>161582.39999999999</v>
      </c>
      <c r="BH99" s="68">
        <v>120</v>
      </c>
      <c r="BI99" s="67">
        <f>(BH99*$D99*$E99*$G99*$K99*$BI$8)</f>
        <v>3877977.5999999996</v>
      </c>
      <c r="BJ99" s="68">
        <v>0</v>
      </c>
      <c r="BK99" s="67">
        <f>(BJ99*$D99*$E99*$G99*$K99*$BK$8)</f>
        <v>0</v>
      </c>
      <c r="BL99" s="68">
        <v>0</v>
      </c>
      <c r="BM99" s="67">
        <f>(BL99*$D99*$E99*$G99*$K99*$BM$8)</f>
        <v>0</v>
      </c>
      <c r="BN99" s="68">
        <v>24</v>
      </c>
      <c r="BO99" s="67">
        <f>(BN99*$D99*$E99*$G99*$K99*$BO$8)</f>
        <v>853155.07200000004</v>
      </c>
      <c r="BP99" s="68">
        <v>7</v>
      </c>
      <c r="BQ99" s="67">
        <f>(BP99*$D99*$E99*$G99*$K99*$BQ$8)</f>
        <v>226215.36</v>
      </c>
      <c r="BR99" s="68">
        <v>7</v>
      </c>
      <c r="BS99" s="67">
        <f>(BR99*$D99*$E99*$G99*$K99*$BS$8)</f>
        <v>282769.19999999995</v>
      </c>
      <c r="BT99" s="68"/>
      <c r="BU99" s="67">
        <f>(BT99*$D99*$E99*$G99*$K99*$BU$8)</f>
        <v>0</v>
      </c>
      <c r="BV99" s="68">
        <v>5</v>
      </c>
      <c r="BW99" s="67">
        <f>(BV99*$D99*$E99*$G99*$K99*$BW$8)</f>
        <v>201978</v>
      </c>
      <c r="BX99" s="68">
        <v>20</v>
      </c>
      <c r="BY99" s="67">
        <f>(BX99*$D99*$E99*$G99*$K99*$BY$8)</f>
        <v>646329.59999999998</v>
      </c>
      <c r="BZ99" s="68">
        <v>3</v>
      </c>
      <c r="CA99" s="67">
        <f>(BZ99*$D99*$E99*$G99*$K99*$CA$8)</f>
        <v>96949.440000000002</v>
      </c>
      <c r="CB99" s="68">
        <v>0</v>
      </c>
      <c r="CC99" s="67">
        <f>(CB99*$D99*$E99*$G99*$J99*$CC$8)</f>
        <v>0</v>
      </c>
      <c r="CD99" s="68">
        <v>0</v>
      </c>
      <c r="CE99" s="67">
        <f>(CD99*$D99*$E99*$G99*$J99*$CE$8)</f>
        <v>0</v>
      </c>
      <c r="CF99" s="68">
        <v>33</v>
      </c>
      <c r="CG99" s="67">
        <f>(CF99*$D99*$E99*$G99*$J99*$CG$8)</f>
        <v>888703.2</v>
      </c>
      <c r="CH99" s="68"/>
      <c r="CI99" s="68">
        <f>(CH99*$D99*$E99*$G99*$J99*$CI$8)</f>
        <v>0</v>
      </c>
      <c r="CJ99" s="68"/>
      <c r="CK99" s="67">
        <f>(CJ99*$D99*$E99*$G99*$K99*$CK$8)</f>
        <v>0</v>
      </c>
      <c r="CL99" s="68">
        <v>0</v>
      </c>
      <c r="CM99" s="67">
        <f>(CL99*$D99*$E99*$G99*$J99*$CM$8)</f>
        <v>0</v>
      </c>
      <c r="CN99" s="68"/>
      <c r="CO99" s="67">
        <f>(CN99*$D99*$E99*$G99*$J99*$CO$8)</f>
        <v>0</v>
      </c>
      <c r="CP99" s="68"/>
      <c r="CQ99" s="67">
        <f>(CP99*$D99*$E99*$G99*$J99*$CQ$8)</f>
        <v>0</v>
      </c>
      <c r="CR99" s="68">
        <v>5</v>
      </c>
      <c r="CS99" s="67">
        <f>(CR99*$D99*$E99*$G99*$J99*$CS$8)</f>
        <v>152156.75999999998</v>
      </c>
      <c r="CT99" s="68">
        <v>4</v>
      </c>
      <c r="CU99" s="67">
        <f>(CT99*$D99*$E99*$G99*$J99*$CU$8)</f>
        <v>121725.40799999998</v>
      </c>
      <c r="CV99" s="68">
        <v>0</v>
      </c>
      <c r="CW99" s="67">
        <f>(CV99*$D99*$E99*$G99*$K99*$CW$8)</f>
        <v>0</v>
      </c>
      <c r="CX99" s="82"/>
      <c r="CY99" s="67">
        <f>(CX99*$D99*$E99*$G99*$K99*$CY$8)</f>
        <v>0</v>
      </c>
      <c r="CZ99" s="68"/>
      <c r="DA99" s="67">
        <f>(CZ99*$D99*$E99*$G99*$J99*$DA$8)</f>
        <v>0</v>
      </c>
      <c r="DB99" s="68">
        <v>0</v>
      </c>
      <c r="DC99" s="73">
        <f>(DB99*$D99*$E99*$G99*$K99*$DC$8)</f>
        <v>0</v>
      </c>
      <c r="DD99" s="68">
        <v>7</v>
      </c>
      <c r="DE99" s="67">
        <f>(DD99*$D99*$E99*$G99*$K99*$DE$8)</f>
        <v>226215.36</v>
      </c>
      <c r="DF99" s="83"/>
      <c r="DG99" s="67">
        <f>(DF99*$D99*$E99*$G99*$K99*$DG$8)</f>
        <v>0</v>
      </c>
      <c r="DH99" s="68">
        <v>9</v>
      </c>
      <c r="DI99" s="67">
        <f>(DH99*$D99*$E99*$G99*$K99*$DI$8)</f>
        <v>328658.60159999999</v>
      </c>
      <c r="DJ99" s="68"/>
      <c r="DK99" s="67">
        <f>(DJ99*$D99*$E99*$G99*$L99*$DK$8)</f>
        <v>0</v>
      </c>
      <c r="DL99" s="68"/>
      <c r="DM99" s="93">
        <f>(DL99*$D99*$E99*$G99*$M99*$DM$8)</f>
        <v>0</v>
      </c>
      <c r="DN99" s="77">
        <f t="shared" ref="DN99:DO101" si="511">SUM(N99,P99,R99,T99,V99,X99,Z99,AB99,AD99,AF99,AH99,AJ99,AL99,AP99,AR99,CF99,AT99,AV99,AX99,AZ99,BB99,CJ99,BD99,BF99,BH99,BL99,AN99,BN99,BP99,BR99,BT99,BV99,BX99,BZ99,CB99,CD99,CH99,CL99,CN99,CP99,CR99,CT99,CV99,CX99,BJ99,CZ99,DB99,DD99,DF99,DH99,DJ99,DL99)</f>
        <v>838</v>
      </c>
      <c r="DO99" s="75">
        <f t="shared" si="511"/>
        <v>25780310.3376</v>
      </c>
    </row>
    <row r="100" spans="1:119" ht="30" customHeight="1" x14ac:dyDescent="0.25">
      <c r="A100" s="78"/>
      <c r="B100" s="79">
        <v>77</v>
      </c>
      <c r="C100" s="60" t="s">
        <v>226</v>
      </c>
      <c r="D100" s="61">
        <v>22900</v>
      </c>
      <c r="E100" s="80">
        <v>1.74</v>
      </c>
      <c r="F100" s="80"/>
      <c r="G100" s="63">
        <v>1</v>
      </c>
      <c r="H100" s="64"/>
      <c r="I100" s="64"/>
      <c r="J100" s="61">
        <v>1.4</v>
      </c>
      <c r="K100" s="61">
        <v>1.68</v>
      </c>
      <c r="L100" s="61">
        <v>2.23</v>
      </c>
      <c r="M100" s="65">
        <v>2.57</v>
      </c>
      <c r="N100" s="68">
        <v>83</v>
      </c>
      <c r="O100" s="67">
        <f t="shared" si="296"/>
        <v>5093115.72</v>
      </c>
      <c r="P100" s="68">
        <v>20</v>
      </c>
      <c r="Q100" s="68">
        <f>(P100*$D100*$E100*$G100*$J100*$Q$8)</f>
        <v>1227256.8</v>
      </c>
      <c r="R100" s="68">
        <v>68</v>
      </c>
      <c r="S100" s="67">
        <f>(R100*$D100*$E100*$G100*$J100*$S$8)</f>
        <v>4172673.12</v>
      </c>
      <c r="T100" s="68">
        <v>1</v>
      </c>
      <c r="U100" s="67">
        <f t="shared" si="510"/>
        <v>62525.014999999999</v>
      </c>
      <c r="V100" s="68">
        <v>5</v>
      </c>
      <c r="W100" s="67">
        <f>(V100*$D100*$E100*$G100*$J100*$W$8)</f>
        <v>306814.2</v>
      </c>
      <c r="X100" s="68">
        <v>0</v>
      </c>
      <c r="Y100" s="67">
        <f>(X100*$D100*$E100*$G100*$J100*$Y$8)</f>
        <v>0</v>
      </c>
      <c r="Z100" s="68"/>
      <c r="AA100" s="67">
        <f>(Z100*$D100*$E100*$G100*$J100*$AA$8)</f>
        <v>0</v>
      </c>
      <c r="AB100" s="68">
        <v>0</v>
      </c>
      <c r="AC100" s="67">
        <f>(AB100*$D100*$E100*$G100*$J100*$AC$8)</f>
        <v>0</v>
      </c>
      <c r="AD100" s="68">
        <v>25</v>
      </c>
      <c r="AE100" s="67">
        <f>(AD100*$D100*$E100*$G100*$J100*$AE$8)</f>
        <v>1534071.0000000002</v>
      </c>
      <c r="AF100" s="68">
        <v>0</v>
      </c>
      <c r="AG100" s="67">
        <f>(AF100*$D100*$E100*$G100*$J100*$AG$8)</f>
        <v>0</v>
      </c>
      <c r="AH100" s="70"/>
      <c r="AI100" s="67">
        <f>(AH100*$D100*$E100*$G100*$J100*$AI$8)</f>
        <v>0</v>
      </c>
      <c r="AJ100" s="68">
        <v>401</v>
      </c>
      <c r="AK100" s="67">
        <f>(AJ100*$D100*$E100*$G100*$J100*$AK$8)</f>
        <v>24606498.84</v>
      </c>
      <c r="AL100" s="82">
        <v>4</v>
      </c>
      <c r="AM100" s="67">
        <f>(AL100*$D100*$E100*$G100*$K100*$AM$8)</f>
        <v>294541.63200000004</v>
      </c>
      <c r="AN100" s="68">
        <v>1</v>
      </c>
      <c r="AO100" s="73">
        <f>(AN100*$D100*$E100*$G100*$K100*$AO$8)</f>
        <v>73635.40800000001</v>
      </c>
      <c r="AP100" s="68"/>
      <c r="AQ100" s="67">
        <f>(AP100*$D100*$E100*$G100*$J100*$AQ$8)</f>
        <v>0</v>
      </c>
      <c r="AR100" s="68"/>
      <c r="AS100" s="68">
        <f>(AR100*$D100*$E100*$G100*$J100*$AS$8)</f>
        <v>0</v>
      </c>
      <c r="AT100" s="68">
        <v>83</v>
      </c>
      <c r="AU100" s="68">
        <f>(AT100*$D100*$E100*$G100*$J100*$AU$8)</f>
        <v>5324620.9799999986</v>
      </c>
      <c r="AV100" s="68">
        <v>0</v>
      </c>
      <c r="AW100" s="67">
        <f>(AV100*$D100*$E100*$G100*$J100*$AW$8)</f>
        <v>0</v>
      </c>
      <c r="AX100" s="68">
        <v>0</v>
      </c>
      <c r="AY100" s="67">
        <f>(AX100*$D100*$E100*$G100*$J100*$AY$8)</f>
        <v>0</v>
      </c>
      <c r="AZ100" s="68">
        <v>0</v>
      </c>
      <c r="BA100" s="67">
        <f>(AZ100*$D100*$E100*$G100*$J100*$BA$8)</f>
        <v>0</v>
      </c>
      <c r="BB100" s="68"/>
      <c r="BC100" s="67">
        <f>(BB100*$D100*$E100*$G100*$J100*$BC$8)</f>
        <v>0</v>
      </c>
      <c r="BD100" s="68"/>
      <c r="BE100" s="67">
        <f>(BD100*$D100*$E100*$G100*$J100*$BE$8)</f>
        <v>0</v>
      </c>
      <c r="BF100" s="68">
        <v>44</v>
      </c>
      <c r="BG100" s="67">
        <f>(BF100*$D100*$E100*$G100*$K100*$BG$8)</f>
        <v>2945416.32</v>
      </c>
      <c r="BH100" s="68">
        <v>99</v>
      </c>
      <c r="BI100" s="67">
        <f>(BH100*$D100*$E100*$G100*$K100*$BI$8)</f>
        <v>6627186.7199999997</v>
      </c>
      <c r="BJ100" s="68">
        <v>0</v>
      </c>
      <c r="BK100" s="67">
        <f>(BJ100*$D100*$E100*$G100*$K100*$BK$8)</f>
        <v>0</v>
      </c>
      <c r="BL100" s="68">
        <v>0</v>
      </c>
      <c r="BM100" s="67">
        <f>(BL100*$D100*$E100*$G100*$K100*$BM$8)</f>
        <v>0</v>
      </c>
      <c r="BN100" s="68">
        <v>28</v>
      </c>
      <c r="BO100" s="67">
        <f>(BN100*$D100*$E100*$G100*$K100*$BO$8)</f>
        <v>2061791.4240000001</v>
      </c>
      <c r="BP100" s="68">
        <v>5</v>
      </c>
      <c r="BQ100" s="67">
        <f>(BP100*$D100*$E100*$G100*$K100*$BQ$8)</f>
        <v>334706.39999999997</v>
      </c>
      <c r="BR100" s="68">
        <v>5</v>
      </c>
      <c r="BS100" s="67">
        <f>(BR100*$D100*$E100*$G100*$K100*$BS$8)</f>
        <v>418382.99999999994</v>
      </c>
      <c r="BT100" s="68"/>
      <c r="BU100" s="67">
        <f>(BT100*$D100*$E100*$G100*$K100*$BU$8)</f>
        <v>0</v>
      </c>
      <c r="BV100" s="68">
        <v>8</v>
      </c>
      <c r="BW100" s="67">
        <f>(BV100*$D100*$E100*$G100*$K100*$BW$8)</f>
        <v>669412.80000000005</v>
      </c>
      <c r="BX100" s="68">
        <v>9</v>
      </c>
      <c r="BY100" s="67">
        <f>(BX100*$D100*$E100*$G100*$K100*$BY$8)</f>
        <v>602471.52</v>
      </c>
      <c r="BZ100" s="68">
        <v>3</v>
      </c>
      <c r="CA100" s="75">
        <f>(BZ100*$D100*$E100*$G100*$K100*$CA$8)</f>
        <v>200823.84</v>
      </c>
      <c r="CB100" s="68">
        <v>0</v>
      </c>
      <c r="CC100" s="67">
        <f>(CB100*$D100*$E100*$G100*$J100*$CC$8)</f>
        <v>0</v>
      </c>
      <c r="CD100" s="68">
        <v>0</v>
      </c>
      <c r="CE100" s="67">
        <f>(CD100*$D100*$E100*$G100*$J100*$CE$8)</f>
        <v>0</v>
      </c>
      <c r="CF100" s="68">
        <v>41</v>
      </c>
      <c r="CG100" s="67">
        <f>(CF100*$D100*$E100*$G100*$J100*$CG$8)</f>
        <v>2287160.4</v>
      </c>
      <c r="CH100" s="68"/>
      <c r="CI100" s="68">
        <f>(CH100*$D100*$E100*$G100*$J100*$CI$8)</f>
        <v>0</v>
      </c>
      <c r="CJ100" s="68"/>
      <c r="CK100" s="67">
        <f>(CJ100*$D100*$E100*$G100*$K100*$CK$8)</f>
        <v>0</v>
      </c>
      <c r="CL100" s="68">
        <v>0</v>
      </c>
      <c r="CM100" s="67">
        <f>(CL100*$D100*$E100*$G100*$J100*$CM$8)</f>
        <v>0</v>
      </c>
      <c r="CN100" s="68"/>
      <c r="CO100" s="67">
        <f>(CN100*$D100*$E100*$G100*$J100*$CO$8)</f>
        <v>0</v>
      </c>
      <c r="CP100" s="68">
        <v>27</v>
      </c>
      <c r="CQ100" s="67">
        <f>(CP100*$D100*$E100*$G100*$J100*$CQ$8)</f>
        <v>1054325.1599999999</v>
      </c>
      <c r="CR100" s="68">
        <v>1</v>
      </c>
      <c r="CS100" s="67">
        <f>(CR100*$D100*$E100*$G100*$J100*$CS$8)</f>
        <v>63036.371999999988</v>
      </c>
      <c r="CT100" s="68">
        <v>5</v>
      </c>
      <c r="CU100" s="67">
        <f>(CT100*$D100*$E100*$G100*$J100*$CU$8)</f>
        <v>315181.86</v>
      </c>
      <c r="CV100" s="68">
        <v>0</v>
      </c>
      <c r="CW100" s="67">
        <f>(CV100*$D100*$E100*$G100*$K100*$CW$8)</f>
        <v>0</v>
      </c>
      <c r="CX100" s="82"/>
      <c r="CY100" s="67">
        <f>(CX100*$D100*$E100*$G100*$K100*$CY$8)</f>
        <v>0</v>
      </c>
      <c r="CZ100" s="68"/>
      <c r="DA100" s="67">
        <f>(CZ100*$D100*$E100*$G100*$J100*$DA$8)</f>
        <v>0</v>
      </c>
      <c r="DB100" s="68">
        <v>0</v>
      </c>
      <c r="DC100" s="73">
        <f>(DB100*$D100*$E100*$G100*$K100*$DC$8)</f>
        <v>0</v>
      </c>
      <c r="DD100" s="68">
        <v>3</v>
      </c>
      <c r="DE100" s="67">
        <f>(DD100*$D100*$E100*$G100*$K100*$DE$8)</f>
        <v>200823.84</v>
      </c>
      <c r="DF100" s="83"/>
      <c r="DG100" s="67">
        <f>(DF100*$D100*$E100*$G100*$K100*$DG$8)</f>
        <v>0</v>
      </c>
      <c r="DH100" s="68">
        <v>3</v>
      </c>
      <c r="DI100" s="67">
        <f>(DH100*$D100*$E100*$G100*$K100*$DI$8)</f>
        <v>226930.93919999996</v>
      </c>
      <c r="DJ100" s="68">
        <v>1</v>
      </c>
      <c r="DK100" s="67">
        <f>(DJ100*$D100*$E100*$G100*$L100*$DK$8)</f>
        <v>106627.89599999999</v>
      </c>
      <c r="DL100" s="68">
        <v>3</v>
      </c>
      <c r="DM100" s="75">
        <f>(DL100*$D100*$E100*$G100*$M100*$DM$8)</f>
        <v>368655.19199999998</v>
      </c>
      <c r="DN100" s="77">
        <f t="shared" si="511"/>
        <v>976</v>
      </c>
      <c r="DO100" s="75">
        <f t="shared" si="511"/>
        <v>61178686.398199998</v>
      </c>
    </row>
    <row r="101" spans="1:119" ht="30" customHeight="1" x14ac:dyDescent="0.25">
      <c r="A101" s="78"/>
      <c r="B101" s="79">
        <v>78</v>
      </c>
      <c r="C101" s="60" t="s">
        <v>227</v>
      </c>
      <c r="D101" s="61">
        <v>22900</v>
      </c>
      <c r="E101" s="80">
        <v>2.4900000000000002</v>
      </c>
      <c r="F101" s="80"/>
      <c r="G101" s="63">
        <v>1</v>
      </c>
      <c r="H101" s="64"/>
      <c r="I101" s="64"/>
      <c r="J101" s="61">
        <v>1.4</v>
      </c>
      <c r="K101" s="61">
        <v>1.68</v>
      </c>
      <c r="L101" s="61">
        <v>2.23</v>
      </c>
      <c r="M101" s="65">
        <v>2.57</v>
      </c>
      <c r="N101" s="68">
        <v>5</v>
      </c>
      <c r="O101" s="67">
        <f t="shared" si="296"/>
        <v>439061.7</v>
      </c>
      <c r="P101" s="68">
        <v>3</v>
      </c>
      <c r="Q101" s="68">
        <f>(P101*$D101*$E101*$G101*$J101*$Q$8)</f>
        <v>263437.02</v>
      </c>
      <c r="R101" s="68">
        <v>1</v>
      </c>
      <c r="S101" s="67">
        <f>(R101*$D101*$E101*$G101*$J101*$S$8)</f>
        <v>87812.340000000011</v>
      </c>
      <c r="T101" s="68"/>
      <c r="U101" s="67">
        <f t="shared" si="510"/>
        <v>0</v>
      </c>
      <c r="V101" s="68">
        <v>10</v>
      </c>
      <c r="W101" s="67">
        <f>(V101*$D101*$E101*$G101*$J101*$W$8)</f>
        <v>878123.4</v>
      </c>
      <c r="X101" s="68">
        <v>0</v>
      </c>
      <c r="Y101" s="67">
        <f>(X101*$D101*$E101*$G101*$J101*$Y$8)</f>
        <v>0</v>
      </c>
      <c r="Z101" s="68"/>
      <c r="AA101" s="67">
        <f>(Z101*$D101*$E101*$G101*$J101*$AA$8)</f>
        <v>0</v>
      </c>
      <c r="AB101" s="68">
        <v>0</v>
      </c>
      <c r="AC101" s="67">
        <f>(AB101*$D101*$E101*$G101*$J101*$AC$8)</f>
        <v>0</v>
      </c>
      <c r="AD101" s="68"/>
      <c r="AE101" s="67">
        <f>(AD101*$D101*$E101*$G101*$J101*$AE$8)</f>
        <v>0</v>
      </c>
      <c r="AF101" s="68">
        <v>0</v>
      </c>
      <c r="AG101" s="67">
        <f>(AF101*$D101*$E101*$G101*$J101*$AG$8)</f>
        <v>0</v>
      </c>
      <c r="AH101" s="70"/>
      <c r="AI101" s="67">
        <f>(AH101*$D101*$E101*$G101*$J101*$AI$8)</f>
        <v>0</v>
      </c>
      <c r="AJ101" s="68">
        <v>3</v>
      </c>
      <c r="AK101" s="67">
        <f>(AJ101*$D101*$E101*$G101*$J101*$AK$8)</f>
        <v>263437.02</v>
      </c>
      <c r="AL101" s="82">
        <v>7</v>
      </c>
      <c r="AM101" s="67">
        <f>(AL101*$D101*$E101*$G101*$K101*$AM$8)</f>
        <v>737623.65600000019</v>
      </c>
      <c r="AN101" s="68"/>
      <c r="AO101" s="73">
        <f>(AN101*$D101*$E101*$G101*$K101*$AO$8)</f>
        <v>0</v>
      </c>
      <c r="AP101" s="68"/>
      <c r="AQ101" s="67">
        <f>(AP101*$D101*$E101*$G101*$J101*$AQ$8)</f>
        <v>0</v>
      </c>
      <c r="AR101" s="68"/>
      <c r="AS101" s="68">
        <f>(AR101*$D101*$E101*$G101*$J101*$AS$8)</f>
        <v>0</v>
      </c>
      <c r="AT101" s="68">
        <v>3</v>
      </c>
      <c r="AU101" s="68">
        <f>(AT101*$D101*$E101*$G101*$J101*$AU$8)</f>
        <v>275411.43</v>
      </c>
      <c r="AV101" s="68">
        <v>0</v>
      </c>
      <c r="AW101" s="67">
        <f>(AV101*$D101*$E101*$G101*$J101*$AW$8)</f>
        <v>0</v>
      </c>
      <c r="AX101" s="68">
        <v>0</v>
      </c>
      <c r="AY101" s="67">
        <f>(AX101*$D101*$E101*$G101*$J101*$AY$8)</f>
        <v>0</v>
      </c>
      <c r="AZ101" s="68">
        <v>0</v>
      </c>
      <c r="BA101" s="67">
        <f>(AZ101*$D101*$E101*$G101*$J101*$BA$8)</f>
        <v>0</v>
      </c>
      <c r="BB101" s="68"/>
      <c r="BC101" s="67">
        <f>(BB101*$D101*$E101*$G101*$J101*$BC$8)</f>
        <v>0</v>
      </c>
      <c r="BD101" s="68"/>
      <c r="BE101" s="67">
        <f>(BD101*$D101*$E101*$G101*$J101*$BE$8)</f>
        <v>0</v>
      </c>
      <c r="BF101" s="68"/>
      <c r="BG101" s="67">
        <f>(BF101*$D101*$E101*$G101*$K101*$BG$8)</f>
        <v>0</v>
      </c>
      <c r="BH101" s="68">
        <v>1</v>
      </c>
      <c r="BI101" s="67">
        <f>(BH101*$D101*$E101*$G101*$K101*$BI$8)</f>
        <v>95795.280000000013</v>
      </c>
      <c r="BJ101" s="68">
        <v>0</v>
      </c>
      <c r="BK101" s="67">
        <f>(BJ101*$D101*$E101*$G101*$K101*$BK$8)</f>
        <v>0</v>
      </c>
      <c r="BL101" s="68">
        <v>0</v>
      </c>
      <c r="BM101" s="67">
        <f>(BL101*$D101*$E101*$G101*$K101*$BM$8)</f>
        <v>0</v>
      </c>
      <c r="BN101" s="68"/>
      <c r="BO101" s="67">
        <f>(BN101*$D101*$E101*$G101*$K101*$BO$8)</f>
        <v>0</v>
      </c>
      <c r="BP101" s="68"/>
      <c r="BQ101" s="67">
        <f>(BP101*$D101*$E101*$G101*$K101*$BQ$8)</f>
        <v>0</v>
      </c>
      <c r="BR101" s="68"/>
      <c r="BS101" s="67">
        <f>(BR101*$D101*$E101*$G101*$K101*$BS$8)</f>
        <v>0</v>
      </c>
      <c r="BT101" s="68"/>
      <c r="BU101" s="67">
        <f>(BT101*$D101*$E101*$G101*$K101*$BU$8)</f>
        <v>0</v>
      </c>
      <c r="BV101" s="68"/>
      <c r="BW101" s="67">
        <f>(BV101*$D101*$E101*$G101*$K101*$BW$8)</f>
        <v>0</v>
      </c>
      <c r="BX101" s="68"/>
      <c r="BY101" s="67">
        <f>(BX101*$D101*$E101*$G101*$K101*$BY$8)</f>
        <v>0</v>
      </c>
      <c r="BZ101" s="68">
        <v>1</v>
      </c>
      <c r="CA101" s="75">
        <f>(BZ101*$D101*$E101*$G101*$K101*$CA$8)</f>
        <v>95795.280000000013</v>
      </c>
      <c r="CB101" s="68">
        <v>0</v>
      </c>
      <c r="CC101" s="67">
        <f>(CB101*$D101*$E101*$G101*$J101*$CC$8)</f>
        <v>0</v>
      </c>
      <c r="CD101" s="68">
        <v>0</v>
      </c>
      <c r="CE101" s="67">
        <f>(CD101*$D101*$E101*$G101*$J101*$CE$8)</f>
        <v>0</v>
      </c>
      <c r="CF101" s="68"/>
      <c r="CG101" s="67">
        <f>(CF101*$D101*$E101*$G101*$J101*$CG$8)</f>
        <v>0</v>
      </c>
      <c r="CH101" s="68"/>
      <c r="CI101" s="68">
        <f>(CH101*$D101*$E101*$G101*$J101*$CI$8)</f>
        <v>0</v>
      </c>
      <c r="CJ101" s="68"/>
      <c r="CK101" s="67">
        <f>(CJ101*$D101*$E101*$G101*$K101*$CK$8)</f>
        <v>0</v>
      </c>
      <c r="CL101" s="68">
        <v>0</v>
      </c>
      <c r="CM101" s="67">
        <f>(CL101*$D101*$E101*$G101*$J101*$CM$8)</f>
        <v>0</v>
      </c>
      <c r="CN101" s="68"/>
      <c r="CO101" s="67">
        <f>(CN101*$D101*$E101*$G101*$J101*$CO$8)</f>
        <v>0</v>
      </c>
      <c r="CP101" s="68"/>
      <c r="CQ101" s="67">
        <f>(CP101*$D101*$E101*$G101*$J101*$CQ$8)</f>
        <v>0</v>
      </c>
      <c r="CR101" s="68"/>
      <c r="CS101" s="67">
        <f>(CR101*$D101*$E101*$G101*$J101*$CS$8)</f>
        <v>0</v>
      </c>
      <c r="CT101" s="68"/>
      <c r="CU101" s="67">
        <f>(CT101*$D101*$E101*$G101*$J101*$CU$8)</f>
        <v>0</v>
      </c>
      <c r="CV101" s="68">
        <v>0</v>
      </c>
      <c r="CW101" s="67">
        <f>(CV101*$D101*$E101*$G101*$K101*$CW$8)</f>
        <v>0</v>
      </c>
      <c r="CX101" s="82"/>
      <c r="CY101" s="67">
        <f>(CX101*$D101*$E101*$G101*$K101*$CY$8)</f>
        <v>0</v>
      </c>
      <c r="CZ101" s="68"/>
      <c r="DA101" s="67">
        <f>(CZ101*$D101*$E101*$G101*$J101*$DA$8)</f>
        <v>0</v>
      </c>
      <c r="DB101" s="68">
        <v>0</v>
      </c>
      <c r="DC101" s="73">
        <f>(DB101*$D101*$E101*$G101*$K101*$DC$8)</f>
        <v>0</v>
      </c>
      <c r="DD101" s="68">
        <v>0</v>
      </c>
      <c r="DE101" s="67">
        <f>(DD101*$D101*$E101*$G101*$K101*$DE$8)</f>
        <v>0</v>
      </c>
      <c r="DF101" s="83"/>
      <c r="DG101" s="67">
        <f>(DF101*$D101*$E101*$G101*$K101*$DG$8)</f>
        <v>0</v>
      </c>
      <c r="DH101" s="68"/>
      <c r="DI101" s="67">
        <f>(DH101*$D101*$E101*$G101*$K101*$DI$8)</f>
        <v>0</v>
      </c>
      <c r="DJ101" s="68"/>
      <c r="DK101" s="67">
        <f>(DJ101*$D101*$E101*$G101*$L101*$DK$8)</f>
        <v>0</v>
      </c>
      <c r="DL101" s="68"/>
      <c r="DM101" s="75">
        <f>(DL101*$D101*$E101*$G101*$M101*$DM$8)</f>
        <v>0</v>
      </c>
      <c r="DN101" s="77">
        <f t="shared" si="511"/>
        <v>34</v>
      </c>
      <c r="DO101" s="75">
        <f t="shared" si="511"/>
        <v>3136497.1259999997</v>
      </c>
    </row>
    <row r="102" spans="1:119" ht="15.75" customHeight="1" x14ac:dyDescent="0.25">
      <c r="A102" s="78">
        <v>15</v>
      </c>
      <c r="B102" s="154"/>
      <c r="C102" s="153" t="s">
        <v>228</v>
      </c>
      <c r="D102" s="61">
        <v>22900</v>
      </c>
      <c r="E102" s="155">
        <v>1.1200000000000001</v>
      </c>
      <c r="F102" s="155"/>
      <c r="G102" s="63">
        <v>1</v>
      </c>
      <c r="H102" s="64"/>
      <c r="I102" s="64"/>
      <c r="J102" s="61">
        <v>1.4</v>
      </c>
      <c r="K102" s="61">
        <v>1.68</v>
      </c>
      <c r="L102" s="61">
        <v>2.23</v>
      </c>
      <c r="M102" s="65">
        <v>2.57</v>
      </c>
      <c r="N102" s="88">
        <f>SUM(N103:N118)</f>
        <v>1258</v>
      </c>
      <c r="O102" s="88">
        <f t="shared" ref="O102:BZ102" si="512">SUM(O103:O118)</f>
        <v>73012680.972000003</v>
      </c>
      <c r="P102" s="88">
        <f t="shared" si="512"/>
        <v>3656</v>
      </c>
      <c r="Q102" s="88">
        <f t="shared" si="512"/>
        <v>257873455.84000003</v>
      </c>
      <c r="R102" s="88">
        <f t="shared" si="512"/>
        <v>828</v>
      </c>
      <c r="S102" s="88">
        <f t="shared" si="512"/>
        <v>36001328.159999996</v>
      </c>
      <c r="T102" s="88">
        <f t="shared" si="512"/>
        <v>0</v>
      </c>
      <c r="U102" s="88">
        <f t="shared" si="512"/>
        <v>0</v>
      </c>
      <c r="V102" s="88">
        <f t="shared" si="512"/>
        <v>0</v>
      </c>
      <c r="W102" s="88">
        <f t="shared" si="512"/>
        <v>0</v>
      </c>
      <c r="X102" s="88">
        <f t="shared" si="512"/>
        <v>0</v>
      </c>
      <c r="Y102" s="88">
        <f t="shared" si="512"/>
        <v>0</v>
      </c>
      <c r="Z102" s="88">
        <f t="shared" si="512"/>
        <v>0</v>
      </c>
      <c r="AA102" s="88">
        <f t="shared" si="512"/>
        <v>0</v>
      </c>
      <c r="AB102" s="88">
        <f t="shared" si="512"/>
        <v>0</v>
      </c>
      <c r="AC102" s="88">
        <f t="shared" si="512"/>
        <v>0</v>
      </c>
      <c r="AD102" s="88">
        <f t="shared" si="512"/>
        <v>401</v>
      </c>
      <c r="AE102" s="88">
        <f t="shared" si="512"/>
        <v>12930984.219999999</v>
      </c>
      <c r="AF102" s="88">
        <f t="shared" si="512"/>
        <v>40</v>
      </c>
      <c r="AG102" s="88">
        <f t="shared" si="512"/>
        <v>1472195.2</v>
      </c>
      <c r="AH102" s="88">
        <f t="shared" si="512"/>
        <v>0</v>
      </c>
      <c r="AI102" s="88">
        <f t="shared" si="512"/>
        <v>0</v>
      </c>
      <c r="AJ102" s="88">
        <f t="shared" si="512"/>
        <v>184</v>
      </c>
      <c r="AK102" s="88">
        <f t="shared" si="512"/>
        <v>6805703.2120000012</v>
      </c>
      <c r="AL102" s="150">
        <f t="shared" si="512"/>
        <v>0</v>
      </c>
      <c r="AM102" s="88">
        <f t="shared" si="512"/>
        <v>0</v>
      </c>
      <c r="AN102" s="88">
        <f t="shared" si="512"/>
        <v>189</v>
      </c>
      <c r="AO102" s="88">
        <f t="shared" si="512"/>
        <v>8660116.4495999999</v>
      </c>
      <c r="AP102" s="88">
        <v>0</v>
      </c>
      <c r="AQ102" s="88">
        <f t="shared" si="512"/>
        <v>0</v>
      </c>
      <c r="AR102" s="88">
        <f t="shared" si="512"/>
        <v>36</v>
      </c>
      <c r="AS102" s="88">
        <f t="shared" si="512"/>
        <v>1008505.0079999999</v>
      </c>
      <c r="AT102" s="88">
        <f t="shared" si="512"/>
        <v>69</v>
      </c>
      <c r="AU102" s="88">
        <f t="shared" si="512"/>
        <v>2086048.0199999996</v>
      </c>
      <c r="AV102" s="88">
        <f t="shared" si="512"/>
        <v>0</v>
      </c>
      <c r="AW102" s="88">
        <f t="shared" si="512"/>
        <v>0</v>
      </c>
      <c r="AX102" s="88">
        <f t="shared" si="512"/>
        <v>0</v>
      </c>
      <c r="AY102" s="88">
        <f t="shared" si="512"/>
        <v>0</v>
      </c>
      <c r="AZ102" s="88">
        <f t="shared" si="512"/>
        <v>0</v>
      </c>
      <c r="BA102" s="88">
        <f t="shared" si="512"/>
        <v>0</v>
      </c>
      <c r="BB102" s="88">
        <f t="shared" si="512"/>
        <v>290</v>
      </c>
      <c r="BC102" s="88">
        <f t="shared" si="512"/>
        <v>12463286.528000001</v>
      </c>
      <c r="BD102" s="88">
        <f t="shared" si="512"/>
        <v>143</v>
      </c>
      <c r="BE102" s="88">
        <f t="shared" si="512"/>
        <v>8717614.1359999999</v>
      </c>
      <c r="BF102" s="88">
        <f t="shared" si="512"/>
        <v>1283</v>
      </c>
      <c r="BG102" s="88">
        <f t="shared" si="512"/>
        <v>70050048.431999996</v>
      </c>
      <c r="BH102" s="88">
        <f t="shared" si="512"/>
        <v>1435</v>
      </c>
      <c r="BI102" s="88">
        <f t="shared" si="512"/>
        <v>125154032.64</v>
      </c>
      <c r="BJ102" s="88">
        <f t="shared" si="512"/>
        <v>371</v>
      </c>
      <c r="BK102" s="88">
        <f t="shared" si="512"/>
        <v>12322504.655999998</v>
      </c>
      <c r="BL102" s="88">
        <f t="shared" si="512"/>
        <v>0</v>
      </c>
      <c r="BM102" s="88">
        <f t="shared" si="512"/>
        <v>0</v>
      </c>
      <c r="BN102" s="88">
        <f t="shared" si="512"/>
        <v>631</v>
      </c>
      <c r="BO102" s="88">
        <f t="shared" si="512"/>
        <v>28661863.137600001</v>
      </c>
      <c r="BP102" s="88">
        <f t="shared" si="512"/>
        <v>106</v>
      </c>
      <c r="BQ102" s="88">
        <f t="shared" si="512"/>
        <v>4163670.6720000003</v>
      </c>
      <c r="BR102" s="88">
        <f t="shared" si="512"/>
        <v>181</v>
      </c>
      <c r="BS102" s="88">
        <f t="shared" si="512"/>
        <v>11804363.76</v>
      </c>
      <c r="BT102" s="88">
        <f t="shared" si="512"/>
        <v>544</v>
      </c>
      <c r="BU102" s="88">
        <f t="shared" si="512"/>
        <v>16134048.806399999</v>
      </c>
      <c r="BV102" s="88">
        <f t="shared" si="512"/>
        <v>419</v>
      </c>
      <c r="BW102" s="88">
        <f t="shared" si="512"/>
        <v>29906209.199999999</v>
      </c>
      <c r="BX102" s="88">
        <f t="shared" si="512"/>
        <v>551</v>
      </c>
      <c r="BY102" s="88">
        <f t="shared" si="512"/>
        <v>24602613.168000001</v>
      </c>
      <c r="BZ102" s="88">
        <f t="shared" si="512"/>
        <v>335</v>
      </c>
      <c r="CA102" s="88">
        <f t="shared" ref="CA102:DO102" si="513">SUM(CA103:CA118)</f>
        <v>12530176.511999998</v>
      </c>
      <c r="CB102" s="88">
        <f t="shared" si="513"/>
        <v>0</v>
      </c>
      <c r="CC102" s="88">
        <f t="shared" si="513"/>
        <v>0</v>
      </c>
      <c r="CD102" s="88">
        <f t="shared" si="513"/>
        <v>1012</v>
      </c>
      <c r="CE102" s="88">
        <f t="shared" si="513"/>
        <v>27130274.863999993</v>
      </c>
      <c r="CF102" s="88">
        <f t="shared" si="513"/>
        <v>0</v>
      </c>
      <c r="CG102" s="88">
        <f t="shared" si="513"/>
        <v>0</v>
      </c>
      <c r="CH102" s="88">
        <f t="shared" si="513"/>
        <v>0</v>
      </c>
      <c r="CI102" s="88">
        <f t="shared" si="513"/>
        <v>0</v>
      </c>
      <c r="CJ102" s="88">
        <f t="shared" si="513"/>
        <v>0</v>
      </c>
      <c r="CK102" s="88">
        <f t="shared" si="513"/>
        <v>0</v>
      </c>
      <c r="CL102" s="88">
        <f t="shared" si="513"/>
        <v>54</v>
      </c>
      <c r="CM102" s="88">
        <f t="shared" si="513"/>
        <v>1053337.7119999998</v>
      </c>
      <c r="CN102" s="88">
        <f t="shared" si="513"/>
        <v>166</v>
      </c>
      <c r="CO102" s="88">
        <f t="shared" si="513"/>
        <v>3180480.2399999993</v>
      </c>
      <c r="CP102" s="88">
        <f t="shared" si="513"/>
        <v>938</v>
      </c>
      <c r="CQ102" s="88">
        <f t="shared" si="513"/>
        <v>17713919.439999998</v>
      </c>
      <c r="CR102" s="88">
        <f t="shared" si="513"/>
        <v>182</v>
      </c>
      <c r="CS102" s="88">
        <f t="shared" si="513"/>
        <v>10448169.975599999</v>
      </c>
      <c r="CT102" s="88">
        <f t="shared" si="513"/>
        <v>605</v>
      </c>
      <c r="CU102" s="88">
        <f t="shared" si="513"/>
        <v>29334736.493999992</v>
      </c>
      <c r="CV102" s="88">
        <f t="shared" si="513"/>
        <v>278</v>
      </c>
      <c r="CW102" s="88">
        <f t="shared" si="513"/>
        <v>9426717.2159999982</v>
      </c>
      <c r="CX102" s="88">
        <f t="shared" si="513"/>
        <v>5</v>
      </c>
      <c r="CY102" s="88">
        <f t="shared" si="513"/>
        <v>436272.48</v>
      </c>
      <c r="CZ102" s="88">
        <f t="shared" si="513"/>
        <v>0</v>
      </c>
      <c r="DA102" s="88">
        <f t="shared" si="513"/>
        <v>0</v>
      </c>
      <c r="DB102" s="88">
        <f t="shared" si="513"/>
        <v>0</v>
      </c>
      <c r="DC102" s="91">
        <f t="shared" si="513"/>
        <v>0</v>
      </c>
      <c r="DD102" s="88">
        <f t="shared" si="513"/>
        <v>266</v>
      </c>
      <c r="DE102" s="88">
        <f t="shared" si="513"/>
        <v>16183400.687999999</v>
      </c>
      <c r="DF102" s="92">
        <f t="shared" si="513"/>
        <v>16</v>
      </c>
      <c r="DG102" s="88">
        <f t="shared" si="513"/>
        <v>590929.91999999993</v>
      </c>
      <c r="DH102" s="88">
        <f t="shared" si="513"/>
        <v>356</v>
      </c>
      <c r="DI102" s="88">
        <f t="shared" si="513"/>
        <v>16439451.083999995</v>
      </c>
      <c r="DJ102" s="88">
        <v>80</v>
      </c>
      <c r="DK102" s="88">
        <f t="shared" si="513"/>
        <v>4163390.3760000002</v>
      </c>
      <c r="DL102" s="88">
        <f t="shared" si="513"/>
        <v>147</v>
      </c>
      <c r="DM102" s="88">
        <f t="shared" si="513"/>
        <v>10852728.612</v>
      </c>
      <c r="DN102" s="88">
        <f t="shared" si="513"/>
        <v>17055</v>
      </c>
      <c r="DO102" s="88">
        <f t="shared" si="513"/>
        <v>903315257.83119977</v>
      </c>
    </row>
    <row r="103" spans="1:119" ht="15.75" customHeight="1" x14ac:dyDescent="0.25">
      <c r="A103" s="78"/>
      <c r="B103" s="79">
        <v>79</v>
      </c>
      <c r="C103" s="60" t="s">
        <v>229</v>
      </c>
      <c r="D103" s="61">
        <v>22900</v>
      </c>
      <c r="E103" s="80">
        <v>0.98</v>
      </c>
      <c r="F103" s="80"/>
      <c r="G103" s="63">
        <v>1</v>
      </c>
      <c r="H103" s="64"/>
      <c r="I103" s="64"/>
      <c r="J103" s="61">
        <v>1.4</v>
      </c>
      <c r="K103" s="61">
        <v>1.68</v>
      </c>
      <c r="L103" s="61">
        <v>2.23</v>
      </c>
      <c r="M103" s="65">
        <v>2.57</v>
      </c>
      <c r="N103" s="68">
        <v>7</v>
      </c>
      <c r="O103" s="67">
        <f t="shared" si="296"/>
        <v>241924.75999999998</v>
      </c>
      <c r="P103" s="68">
        <v>10</v>
      </c>
      <c r="Q103" s="68">
        <f t="shared" ref="Q103:Q109" si="514">(P103*$D103*$E103*$G103*$J103*$Q$8)</f>
        <v>345606.80000000005</v>
      </c>
      <c r="R103" s="68"/>
      <c r="S103" s="67">
        <f t="shared" ref="S103:S109" si="515">(R103*$D103*$E103*$G103*$J103*$S$8)</f>
        <v>0</v>
      </c>
      <c r="T103" s="68"/>
      <c r="U103" s="67">
        <f t="shared" ref="U103:U109" si="516">(T103/12*7*$D103*$E103*$G103*$J103*$U$8)+(T103/12*5*$D103*$E103*$G103*$J103*$U$9)</f>
        <v>0</v>
      </c>
      <c r="V103" s="68">
        <v>0</v>
      </c>
      <c r="W103" s="67">
        <f t="shared" ref="W103:W109" si="517">(V103*$D103*$E103*$G103*$J103*$W$8)</f>
        <v>0</v>
      </c>
      <c r="X103" s="68">
        <v>0</v>
      </c>
      <c r="Y103" s="67">
        <f t="shared" ref="Y103:Y109" si="518">(X103*$D103*$E103*$G103*$J103*$Y$8)</f>
        <v>0</v>
      </c>
      <c r="Z103" s="68"/>
      <c r="AA103" s="67">
        <f t="shared" ref="AA103:AA109" si="519">(Z103*$D103*$E103*$G103*$J103*$AA$8)</f>
        <v>0</v>
      </c>
      <c r="AB103" s="68">
        <v>0</v>
      </c>
      <c r="AC103" s="67">
        <f t="shared" ref="AC103:AC109" si="520">(AB103*$D103*$E103*$G103*$J103*$AC$8)</f>
        <v>0</v>
      </c>
      <c r="AD103" s="68"/>
      <c r="AE103" s="67">
        <f t="shared" ref="AE103:AE109" si="521">(AD103*$D103*$E103*$G103*$J103*$AE$8)</f>
        <v>0</v>
      </c>
      <c r="AF103" s="68">
        <v>0</v>
      </c>
      <c r="AG103" s="67">
        <f t="shared" ref="AG103:AG109" si="522">(AF103*$D103*$E103*$G103*$J103*$AG$8)</f>
        <v>0</v>
      </c>
      <c r="AH103" s="70"/>
      <c r="AI103" s="67">
        <f t="shared" ref="AI103:AI109" si="523">(AH103*$D103*$E103*$G103*$J103*$AI$8)</f>
        <v>0</v>
      </c>
      <c r="AJ103" s="68">
        <v>4</v>
      </c>
      <c r="AK103" s="67">
        <f t="shared" ref="AK103:AK109" si="524">(AJ103*$D103*$E103*$G103*$J103*$AK$8)</f>
        <v>138242.72</v>
      </c>
      <c r="AL103" s="82"/>
      <c r="AM103" s="67">
        <f t="shared" ref="AM103:AM109" si="525">(AL103*$D103*$E103*$G103*$K103*$AM$8)</f>
        <v>0</v>
      </c>
      <c r="AN103" s="68">
        <v>1</v>
      </c>
      <c r="AO103" s="73">
        <f t="shared" ref="AO103:AO109" si="526">(AN103*$D103*$E103*$G103*$K103*$AO$8)</f>
        <v>41472.815999999999</v>
      </c>
      <c r="AP103" s="68"/>
      <c r="AQ103" s="67">
        <f t="shared" ref="AQ103:AQ109" si="527">(AP103*$D103*$E103*$G103*$J103*$AQ$8)</f>
        <v>0</v>
      </c>
      <c r="AR103" s="68"/>
      <c r="AS103" s="68">
        <f t="shared" ref="AS103:AS109" si="528">(AR103*$D103*$E103*$G103*$J103*$AS$8)</f>
        <v>0</v>
      </c>
      <c r="AT103" s="68"/>
      <c r="AU103" s="68">
        <f t="shared" ref="AU103:AU109" si="529">(AT103*$D103*$E103*$G103*$J103*$AU$8)</f>
        <v>0</v>
      </c>
      <c r="AV103" s="68">
        <v>0</v>
      </c>
      <c r="AW103" s="67">
        <f t="shared" ref="AW103:AW109" si="530">(AV103*$D103*$E103*$G103*$J103*$AW$8)</f>
        <v>0</v>
      </c>
      <c r="AX103" s="68">
        <v>0</v>
      </c>
      <c r="AY103" s="67">
        <f t="shared" ref="AY103:AY109" si="531">(AX103*$D103*$E103*$G103*$J103*$AY$8)</f>
        <v>0</v>
      </c>
      <c r="AZ103" s="68">
        <v>0</v>
      </c>
      <c r="BA103" s="67">
        <f t="shared" ref="BA103:BA109" si="532">(AZ103*$D103*$E103*$G103*$J103*$BA$8)</f>
        <v>0</v>
      </c>
      <c r="BB103" s="68"/>
      <c r="BC103" s="67">
        <f t="shared" ref="BC103:BC109" si="533">(BB103*$D103*$E103*$G103*$J103*$BC$8)</f>
        <v>0</v>
      </c>
      <c r="BD103" s="68"/>
      <c r="BE103" s="67">
        <f t="shared" ref="BE103:BE109" si="534">(BD103*$D103*$E103*$G103*$J103*$BE$8)</f>
        <v>0</v>
      </c>
      <c r="BF103" s="68">
        <v>5</v>
      </c>
      <c r="BG103" s="67">
        <f t="shared" ref="BG103:BG109" si="535">(BF103*$D103*$E103*$G103*$K103*$BG$8)</f>
        <v>188512.8</v>
      </c>
      <c r="BH103" s="68">
        <v>20</v>
      </c>
      <c r="BI103" s="67">
        <f t="shared" ref="BI103:BI109" si="536">(BH103*$D103*$E103*$G103*$K103*$BI$8)</f>
        <v>754051.2</v>
      </c>
      <c r="BJ103" s="68"/>
      <c r="BK103" s="67">
        <f t="shared" ref="BK103:BK109" si="537">(BJ103*$D103*$E103*$G103*$K103*$BK$8)</f>
        <v>0</v>
      </c>
      <c r="BL103" s="68">
        <v>0</v>
      </c>
      <c r="BM103" s="67">
        <f t="shared" ref="BM103:BM109" si="538">(BL103*$D103*$E103*$G103*$K103*$BM$8)</f>
        <v>0</v>
      </c>
      <c r="BN103" s="68">
        <v>1</v>
      </c>
      <c r="BO103" s="67">
        <f t="shared" ref="BO103:BO109" si="539">(BN103*$D103*$E103*$G103*$K103*$BO$8)</f>
        <v>41472.815999999999</v>
      </c>
      <c r="BP103" s="68"/>
      <c r="BQ103" s="67">
        <f t="shared" ref="BQ103:BQ109" si="540">(BP103*$D103*$E103*$G103*$K103*$BQ$8)</f>
        <v>0</v>
      </c>
      <c r="BR103" s="68"/>
      <c r="BS103" s="67">
        <f t="shared" ref="BS103:BS109" si="541">(BR103*$D103*$E103*$G103*$K103*$BS$8)</f>
        <v>0</v>
      </c>
      <c r="BT103" s="68"/>
      <c r="BU103" s="67">
        <f t="shared" ref="BU103:BU109" si="542">(BT103*$D103*$E103*$G103*$K103*$BU$8)</f>
        <v>0</v>
      </c>
      <c r="BV103" s="68"/>
      <c r="BW103" s="67">
        <f t="shared" ref="BW103:BW109" si="543">(BV103*$D103*$E103*$G103*$K103*$BW$8)</f>
        <v>0</v>
      </c>
      <c r="BX103" s="68"/>
      <c r="BY103" s="67">
        <f t="shared" ref="BY103:BY109" si="544">(BX103*$D103*$E103*$G103*$K103*$BY$8)</f>
        <v>0</v>
      </c>
      <c r="BZ103" s="68"/>
      <c r="CA103" s="75">
        <f t="shared" ref="CA103:CA109" si="545">(BZ103*$D103*$E103*$G103*$K103*$CA$8)</f>
        <v>0</v>
      </c>
      <c r="CB103" s="68">
        <v>0</v>
      </c>
      <c r="CC103" s="67">
        <f t="shared" ref="CC103:CC109" si="546">(CB103*$D103*$E103*$G103*$J103*$CC$8)</f>
        <v>0</v>
      </c>
      <c r="CD103" s="68">
        <v>0</v>
      </c>
      <c r="CE103" s="67">
        <f t="shared" ref="CE103:CE109" si="547">(CD103*$D103*$E103*$G103*$J103*$CE$8)</f>
        <v>0</v>
      </c>
      <c r="CF103" s="68">
        <v>0</v>
      </c>
      <c r="CG103" s="67">
        <f t="shared" ref="CG103:CG109" si="548">(CF103*$D103*$E103*$G103*$J103*$CG$8)</f>
        <v>0</v>
      </c>
      <c r="CH103" s="68"/>
      <c r="CI103" s="68">
        <f t="shared" ref="CI103:CI109" si="549">(CH103*$D103*$E103*$G103*$J103*$CI$8)</f>
        <v>0</v>
      </c>
      <c r="CJ103" s="68"/>
      <c r="CK103" s="67">
        <f t="shared" ref="CK103:CK109" si="550">(CJ103*$D103*$E103*$G103*$K103*$CK$8)</f>
        <v>0</v>
      </c>
      <c r="CL103" s="68">
        <v>0</v>
      </c>
      <c r="CM103" s="67">
        <f t="shared" ref="CM103:CM109" si="551">(CL103*$D103*$E103*$G103*$J103*$CM$8)</f>
        <v>0</v>
      </c>
      <c r="CN103" s="68"/>
      <c r="CO103" s="67">
        <f>(CN103*$D103*$E103*$G103*$J103*$CO$8)</f>
        <v>0</v>
      </c>
      <c r="CP103" s="68"/>
      <c r="CQ103" s="67">
        <f t="shared" ref="CQ103:CQ109" si="552">(CP103*$D103*$E103*$G103*$J103*$CQ$8)</f>
        <v>0</v>
      </c>
      <c r="CR103" s="68"/>
      <c r="CS103" s="67">
        <f t="shared" ref="CS103:CS109" si="553">(CR103*$D103*$E103*$G103*$J103*$CS$8)</f>
        <v>0</v>
      </c>
      <c r="CT103" s="68"/>
      <c r="CU103" s="67">
        <f t="shared" ref="CU103:CU109" si="554">(CT103*$D103*$E103*$G103*$J103*$CU$8)</f>
        <v>0</v>
      </c>
      <c r="CV103" s="68"/>
      <c r="CW103" s="67">
        <f t="shared" ref="CW103:CW109" si="555">(CV103*$D103*$E103*$G103*$K103*$CW$8)</f>
        <v>0</v>
      </c>
      <c r="CX103" s="82"/>
      <c r="CY103" s="67">
        <f t="shared" ref="CY103:CY109" si="556">(CX103*$D103*$E103*$G103*$K103*$CY$8)</f>
        <v>0</v>
      </c>
      <c r="CZ103" s="68"/>
      <c r="DA103" s="67">
        <f t="shared" ref="DA103:DA109" si="557">(CZ103*$D103*$E103*$G103*$J103*$DA$8)</f>
        <v>0</v>
      </c>
      <c r="DB103" s="68">
        <v>0</v>
      </c>
      <c r="DC103" s="73">
        <f t="shared" ref="DC103:DC109" si="558">(DB103*$D103*$E103*$G103*$K103*$DC$8)</f>
        <v>0</v>
      </c>
      <c r="DD103" s="68">
        <v>1</v>
      </c>
      <c r="DE103" s="67">
        <f t="shared" ref="DE103:DE109" si="559">(DD103*$D103*$E103*$G103*$K103*$DE$8)</f>
        <v>37702.559999999998</v>
      </c>
      <c r="DF103" s="83"/>
      <c r="DG103" s="67">
        <f t="shared" ref="DG103:DG109" si="560">(DF103*$D103*$E103*$G103*$K103*$DG$8)</f>
        <v>0</v>
      </c>
      <c r="DH103" s="68"/>
      <c r="DI103" s="67">
        <f t="shared" ref="DI103:DI109" si="561">(DH103*$D103*$E103*$G103*$K103*$DI$8)</f>
        <v>0</v>
      </c>
      <c r="DJ103" s="68"/>
      <c r="DK103" s="67">
        <f t="shared" ref="DK103:DK109" si="562">(DJ103*$D103*$E103*$G103*$L103*$DK$8)</f>
        <v>0</v>
      </c>
      <c r="DL103" s="68"/>
      <c r="DM103" s="75">
        <f t="shared" ref="DM103:DM109" si="563">(DL103*$D103*$E103*$G103*$M103*$DM$8)</f>
        <v>0</v>
      </c>
      <c r="DN103" s="77">
        <f t="shared" ref="DN103:DO118" si="564">SUM(N103,P103,R103,T103,V103,X103,Z103,AB103,AD103,AF103,AH103,AJ103,AL103,AP103,AR103,CF103,AT103,AV103,AX103,AZ103,BB103,CJ103,BD103,BF103,BH103,BL103,AN103,BN103,BP103,BR103,BT103,BV103,BX103,BZ103,CB103,CD103,CH103,CL103,CN103,CP103,CR103,CT103,CV103,CX103,BJ103,CZ103,DB103,DD103,DF103,DH103,DJ103,DL103)</f>
        <v>49</v>
      </c>
      <c r="DO103" s="75">
        <f t="shared" si="564"/>
        <v>1788986.4720000003</v>
      </c>
    </row>
    <row r="104" spans="1:119" ht="15.75" customHeight="1" x14ac:dyDescent="0.25">
      <c r="A104" s="78"/>
      <c r="B104" s="79">
        <v>80</v>
      </c>
      <c r="C104" s="60" t="s">
        <v>230</v>
      </c>
      <c r="D104" s="61">
        <v>22900</v>
      </c>
      <c r="E104" s="80">
        <v>1.55</v>
      </c>
      <c r="F104" s="80"/>
      <c r="G104" s="63">
        <v>1</v>
      </c>
      <c r="H104" s="64"/>
      <c r="I104" s="64"/>
      <c r="J104" s="61">
        <v>1.4</v>
      </c>
      <c r="K104" s="61">
        <v>1.68</v>
      </c>
      <c r="L104" s="61">
        <v>2.23</v>
      </c>
      <c r="M104" s="65">
        <v>2.57</v>
      </c>
      <c r="N104" s="68">
        <v>1</v>
      </c>
      <c r="O104" s="67">
        <f t="shared" si="296"/>
        <v>54662.3</v>
      </c>
      <c r="P104" s="68">
        <v>0</v>
      </c>
      <c r="Q104" s="68">
        <f t="shared" si="514"/>
        <v>0</v>
      </c>
      <c r="R104" s="68">
        <v>28</v>
      </c>
      <c r="S104" s="67">
        <f t="shared" si="515"/>
        <v>1530544.4000000001</v>
      </c>
      <c r="T104" s="68"/>
      <c r="U104" s="67">
        <f t="shared" si="516"/>
        <v>0</v>
      </c>
      <c r="V104" s="68"/>
      <c r="W104" s="67">
        <f t="shared" si="517"/>
        <v>0</v>
      </c>
      <c r="X104" s="68"/>
      <c r="Y104" s="67">
        <f t="shared" si="518"/>
        <v>0</v>
      </c>
      <c r="Z104" s="68"/>
      <c r="AA104" s="67">
        <f t="shared" si="519"/>
        <v>0</v>
      </c>
      <c r="AB104" s="68"/>
      <c r="AC104" s="67">
        <f t="shared" si="520"/>
        <v>0</v>
      </c>
      <c r="AD104" s="68"/>
      <c r="AE104" s="67">
        <f t="shared" si="521"/>
        <v>0</v>
      </c>
      <c r="AF104" s="68"/>
      <c r="AG104" s="67">
        <f t="shared" si="522"/>
        <v>0</v>
      </c>
      <c r="AH104" s="70"/>
      <c r="AI104" s="67">
        <f t="shared" si="523"/>
        <v>0</v>
      </c>
      <c r="AJ104" s="68">
        <v>1</v>
      </c>
      <c r="AK104" s="67">
        <f t="shared" si="524"/>
        <v>54662.3</v>
      </c>
      <c r="AL104" s="82"/>
      <c r="AM104" s="67">
        <f t="shared" si="525"/>
        <v>0</v>
      </c>
      <c r="AN104" s="68"/>
      <c r="AO104" s="73">
        <f t="shared" si="526"/>
        <v>0</v>
      </c>
      <c r="AP104" s="68"/>
      <c r="AQ104" s="67">
        <f t="shared" si="527"/>
        <v>0</v>
      </c>
      <c r="AR104" s="68"/>
      <c r="AS104" s="68">
        <f t="shared" si="528"/>
        <v>0</v>
      </c>
      <c r="AT104" s="68"/>
      <c r="AU104" s="68">
        <f t="shared" si="529"/>
        <v>0</v>
      </c>
      <c r="AV104" s="68"/>
      <c r="AW104" s="67">
        <f t="shared" si="530"/>
        <v>0</v>
      </c>
      <c r="AX104" s="68"/>
      <c r="AY104" s="67">
        <f t="shared" si="531"/>
        <v>0</v>
      </c>
      <c r="AZ104" s="68"/>
      <c r="BA104" s="67">
        <f t="shared" si="532"/>
        <v>0</v>
      </c>
      <c r="BB104" s="68"/>
      <c r="BC104" s="67">
        <f t="shared" si="533"/>
        <v>0</v>
      </c>
      <c r="BD104" s="68"/>
      <c r="BE104" s="67">
        <f t="shared" si="534"/>
        <v>0</v>
      </c>
      <c r="BF104" s="68">
        <v>7</v>
      </c>
      <c r="BG104" s="67">
        <f t="shared" si="535"/>
        <v>417421.2</v>
      </c>
      <c r="BH104" s="68"/>
      <c r="BI104" s="67">
        <f t="shared" si="536"/>
        <v>0</v>
      </c>
      <c r="BJ104" s="68"/>
      <c r="BK104" s="67">
        <f t="shared" si="537"/>
        <v>0</v>
      </c>
      <c r="BL104" s="68"/>
      <c r="BM104" s="67">
        <f t="shared" si="538"/>
        <v>0</v>
      </c>
      <c r="BN104" s="68"/>
      <c r="BO104" s="67">
        <f t="shared" si="539"/>
        <v>0</v>
      </c>
      <c r="BP104" s="68"/>
      <c r="BQ104" s="67">
        <f t="shared" si="540"/>
        <v>0</v>
      </c>
      <c r="BR104" s="68">
        <v>1</v>
      </c>
      <c r="BS104" s="67">
        <f t="shared" si="541"/>
        <v>74539.5</v>
      </c>
      <c r="BT104" s="68"/>
      <c r="BU104" s="67">
        <f t="shared" si="542"/>
        <v>0</v>
      </c>
      <c r="BV104" s="68"/>
      <c r="BW104" s="67">
        <f t="shared" si="543"/>
        <v>0</v>
      </c>
      <c r="BX104" s="68"/>
      <c r="BY104" s="67">
        <f t="shared" si="544"/>
        <v>0</v>
      </c>
      <c r="BZ104" s="68"/>
      <c r="CA104" s="75">
        <f t="shared" si="545"/>
        <v>0</v>
      </c>
      <c r="CB104" s="68"/>
      <c r="CC104" s="67">
        <f t="shared" si="546"/>
        <v>0</v>
      </c>
      <c r="CD104" s="68"/>
      <c r="CE104" s="67">
        <f t="shared" si="547"/>
        <v>0</v>
      </c>
      <c r="CF104" s="68"/>
      <c r="CG104" s="67">
        <f t="shared" si="548"/>
        <v>0</v>
      </c>
      <c r="CH104" s="68"/>
      <c r="CI104" s="68">
        <f t="shared" si="549"/>
        <v>0</v>
      </c>
      <c r="CJ104" s="68"/>
      <c r="CK104" s="67">
        <f t="shared" si="550"/>
        <v>0</v>
      </c>
      <c r="CL104" s="68"/>
      <c r="CM104" s="67">
        <f t="shared" si="551"/>
        <v>0</v>
      </c>
      <c r="CN104" s="68"/>
      <c r="CO104" s="67">
        <f>(CN104*$D104*$E104*$G104*$J104*$CO$8)</f>
        <v>0</v>
      </c>
      <c r="CP104" s="68"/>
      <c r="CQ104" s="67">
        <f t="shared" si="552"/>
        <v>0</v>
      </c>
      <c r="CR104" s="68"/>
      <c r="CS104" s="67">
        <f t="shared" si="553"/>
        <v>0</v>
      </c>
      <c r="CT104" s="68"/>
      <c r="CU104" s="67">
        <f t="shared" si="554"/>
        <v>0</v>
      </c>
      <c r="CV104" s="68"/>
      <c r="CW104" s="67">
        <f t="shared" si="555"/>
        <v>0</v>
      </c>
      <c r="CX104" s="82"/>
      <c r="CY104" s="67">
        <f t="shared" si="556"/>
        <v>0</v>
      </c>
      <c r="CZ104" s="68"/>
      <c r="DA104" s="67">
        <f t="shared" si="557"/>
        <v>0</v>
      </c>
      <c r="DB104" s="68"/>
      <c r="DC104" s="73">
        <f t="shared" si="558"/>
        <v>0</v>
      </c>
      <c r="DD104" s="68"/>
      <c r="DE104" s="67">
        <f t="shared" si="559"/>
        <v>0</v>
      </c>
      <c r="DF104" s="83"/>
      <c r="DG104" s="67">
        <f t="shared" si="560"/>
        <v>0</v>
      </c>
      <c r="DH104" s="68"/>
      <c r="DI104" s="67">
        <f t="shared" si="561"/>
        <v>0</v>
      </c>
      <c r="DJ104" s="68"/>
      <c r="DK104" s="67">
        <f t="shared" si="562"/>
        <v>0</v>
      </c>
      <c r="DL104" s="68"/>
      <c r="DM104" s="75">
        <f t="shared" si="563"/>
        <v>0</v>
      </c>
      <c r="DN104" s="77">
        <f t="shared" si="564"/>
        <v>38</v>
      </c>
      <c r="DO104" s="75">
        <f t="shared" si="564"/>
        <v>2131829.7000000002</v>
      </c>
    </row>
    <row r="105" spans="1:119" ht="15.75" customHeight="1" x14ac:dyDescent="0.25">
      <c r="A105" s="78"/>
      <c r="B105" s="79">
        <v>81</v>
      </c>
      <c r="C105" s="60" t="s">
        <v>231</v>
      </c>
      <c r="D105" s="61">
        <v>22900</v>
      </c>
      <c r="E105" s="80">
        <v>0.84</v>
      </c>
      <c r="F105" s="80"/>
      <c r="G105" s="63">
        <v>1</v>
      </c>
      <c r="H105" s="64"/>
      <c r="I105" s="64"/>
      <c r="J105" s="61">
        <v>1.4</v>
      </c>
      <c r="K105" s="61">
        <v>1.68</v>
      </c>
      <c r="L105" s="61">
        <v>2.23</v>
      </c>
      <c r="M105" s="65">
        <v>2.57</v>
      </c>
      <c r="N105" s="68">
        <v>35</v>
      </c>
      <c r="O105" s="67">
        <f t="shared" si="296"/>
        <v>1036820.3999999999</v>
      </c>
      <c r="P105" s="68">
        <v>10</v>
      </c>
      <c r="Q105" s="68">
        <f t="shared" si="514"/>
        <v>296234.40000000002</v>
      </c>
      <c r="R105" s="68">
        <v>35</v>
      </c>
      <c r="S105" s="67">
        <f t="shared" si="515"/>
        <v>1036820.3999999999</v>
      </c>
      <c r="T105" s="68"/>
      <c r="U105" s="67">
        <f t="shared" si="516"/>
        <v>0</v>
      </c>
      <c r="V105" s="68">
        <v>0</v>
      </c>
      <c r="W105" s="67">
        <f t="shared" si="517"/>
        <v>0</v>
      </c>
      <c r="X105" s="68">
        <v>0</v>
      </c>
      <c r="Y105" s="67">
        <f t="shared" si="518"/>
        <v>0</v>
      </c>
      <c r="Z105" s="68"/>
      <c r="AA105" s="67">
        <f t="shared" si="519"/>
        <v>0</v>
      </c>
      <c r="AB105" s="68">
        <v>0</v>
      </c>
      <c r="AC105" s="67">
        <f t="shared" si="520"/>
        <v>0</v>
      </c>
      <c r="AD105" s="68">
        <v>5</v>
      </c>
      <c r="AE105" s="67">
        <f t="shared" si="521"/>
        <v>148117.20000000001</v>
      </c>
      <c r="AF105" s="68">
        <v>0</v>
      </c>
      <c r="AG105" s="67">
        <f t="shared" si="522"/>
        <v>0</v>
      </c>
      <c r="AH105" s="70"/>
      <c r="AI105" s="67">
        <f t="shared" si="523"/>
        <v>0</v>
      </c>
      <c r="AJ105" s="68">
        <v>4</v>
      </c>
      <c r="AK105" s="67">
        <f t="shared" si="524"/>
        <v>118493.75999999999</v>
      </c>
      <c r="AL105" s="82"/>
      <c r="AM105" s="67">
        <f t="shared" si="525"/>
        <v>0</v>
      </c>
      <c r="AN105" s="68">
        <v>4</v>
      </c>
      <c r="AO105" s="73">
        <f t="shared" si="526"/>
        <v>142192.51200000002</v>
      </c>
      <c r="AP105" s="68"/>
      <c r="AQ105" s="67">
        <f t="shared" si="527"/>
        <v>0</v>
      </c>
      <c r="AR105" s="68">
        <v>3</v>
      </c>
      <c r="AS105" s="68">
        <f t="shared" si="528"/>
        <v>72712.08</v>
      </c>
      <c r="AT105" s="68"/>
      <c r="AU105" s="68">
        <f t="shared" si="529"/>
        <v>0</v>
      </c>
      <c r="AV105" s="68">
        <v>0</v>
      </c>
      <c r="AW105" s="67">
        <f t="shared" si="530"/>
        <v>0</v>
      </c>
      <c r="AX105" s="68">
        <v>0</v>
      </c>
      <c r="AY105" s="67">
        <f t="shared" si="531"/>
        <v>0</v>
      </c>
      <c r="AZ105" s="68">
        <v>0</v>
      </c>
      <c r="BA105" s="67">
        <f t="shared" si="532"/>
        <v>0</v>
      </c>
      <c r="BB105" s="68"/>
      <c r="BC105" s="67">
        <f t="shared" si="533"/>
        <v>0</v>
      </c>
      <c r="BD105" s="68"/>
      <c r="BE105" s="67">
        <f t="shared" si="534"/>
        <v>0</v>
      </c>
      <c r="BF105" s="68">
        <v>15</v>
      </c>
      <c r="BG105" s="67">
        <f t="shared" si="535"/>
        <v>484747.19999999995</v>
      </c>
      <c r="BH105" s="68">
        <v>2</v>
      </c>
      <c r="BI105" s="67">
        <f t="shared" si="536"/>
        <v>64632.959999999999</v>
      </c>
      <c r="BJ105" s="68"/>
      <c r="BK105" s="67">
        <f t="shared" si="537"/>
        <v>0</v>
      </c>
      <c r="BL105" s="68">
        <v>0</v>
      </c>
      <c r="BM105" s="67">
        <f t="shared" si="538"/>
        <v>0</v>
      </c>
      <c r="BN105" s="68">
        <v>8</v>
      </c>
      <c r="BO105" s="67">
        <f t="shared" si="539"/>
        <v>284385.02400000003</v>
      </c>
      <c r="BP105" s="68">
        <v>4</v>
      </c>
      <c r="BQ105" s="67">
        <f t="shared" si="540"/>
        <v>129265.92</v>
      </c>
      <c r="BR105" s="68">
        <v>9</v>
      </c>
      <c r="BS105" s="67">
        <f t="shared" si="541"/>
        <v>363560.4</v>
      </c>
      <c r="BT105" s="68">
        <v>1</v>
      </c>
      <c r="BU105" s="67">
        <f t="shared" si="542"/>
        <v>29084.831999999999</v>
      </c>
      <c r="BV105" s="68">
        <v>3</v>
      </c>
      <c r="BW105" s="67">
        <f t="shared" si="543"/>
        <v>121186.8</v>
      </c>
      <c r="BX105" s="68">
        <v>11</v>
      </c>
      <c r="BY105" s="67">
        <f t="shared" si="544"/>
        <v>355481.27999999997</v>
      </c>
      <c r="BZ105" s="68">
        <v>11</v>
      </c>
      <c r="CA105" s="75">
        <f t="shared" si="545"/>
        <v>355481.27999999997</v>
      </c>
      <c r="CB105" s="68">
        <v>0</v>
      </c>
      <c r="CC105" s="67">
        <f t="shared" si="546"/>
        <v>0</v>
      </c>
      <c r="CD105" s="68"/>
      <c r="CE105" s="67">
        <f t="shared" si="547"/>
        <v>0</v>
      </c>
      <c r="CF105" s="68">
        <v>0</v>
      </c>
      <c r="CG105" s="67">
        <f t="shared" si="548"/>
        <v>0</v>
      </c>
      <c r="CH105" s="68"/>
      <c r="CI105" s="68">
        <f t="shared" si="549"/>
        <v>0</v>
      </c>
      <c r="CJ105" s="68"/>
      <c r="CK105" s="67">
        <f t="shared" si="550"/>
        <v>0</v>
      </c>
      <c r="CL105" s="68">
        <v>2</v>
      </c>
      <c r="CM105" s="67">
        <f t="shared" si="551"/>
        <v>37702.559999999998</v>
      </c>
      <c r="CN105" s="68"/>
      <c r="CO105" s="67">
        <f>(CN105*$D105*$E105*$G105*$J105*$CO$8)</f>
        <v>0</v>
      </c>
      <c r="CP105" s="68"/>
      <c r="CQ105" s="67">
        <f t="shared" si="552"/>
        <v>0</v>
      </c>
      <c r="CR105" s="68"/>
      <c r="CS105" s="67">
        <f t="shared" si="553"/>
        <v>0</v>
      </c>
      <c r="CT105" s="68">
        <v>3</v>
      </c>
      <c r="CU105" s="67">
        <f t="shared" si="554"/>
        <v>91294.055999999982</v>
      </c>
      <c r="CV105" s="68">
        <v>36</v>
      </c>
      <c r="CW105" s="67">
        <f t="shared" si="555"/>
        <v>1163393.28</v>
      </c>
      <c r="CX105" s="82"/>
      <c r="CY105" s="67">
        <f t="shared" si="556"/>
        <v>0</v>
      </c>
      <c r="CZ105" s="68"/>
      <c r="DA105" s="67">
        <f t="shared" si="557"/>
        <v>0</v>
      </c>
      <c r="DB105" s="68">
        <v>0</v>
      </c>
      <c r="DC105" s="73">
        <f t="shared" si="558"/>
        <v>0</v>
      </c>
      <c r="DD105" s="68">
        <v>1</v>
      </c>
      <c r="DE105" s="67">
        <f t="shared" si="559"/>
        <v>32316.48</v>
      </c>
      <c r="DF105" s="83"/>
      <c r="DG105" s="67">
        <f t="shared" si="560"/>
        <v>0</v>
      </c>
      <c r="DH105" s="68"/>
      <c r="DI105" s="67">
        <f t="shared" si="561"/>
        <v>0</v>
      </c>
      <c r="DJ105" s="68"/>
      <c r="DK105" s="67">
        <f t="shared" si="562"/>
        <v>0</v>
      </c>
      <c r="DL105" s="68"/>
      <c r="DM105" s="75">
        <f t="shared" si="563"/>
        <v>0</v>
      </c>
      <c r="DN105" s="77">
        <f t="shared" si="564"/>
        <v>202</v>
      </c>
      <c r="DO105" s="75">
        <f t="shared" si="564"/>
        <v>6363922.824</v>
      </c>
    </row>
    <row r="106" spans="1:119" ht="30" customHeight="1" x14ac:dyDescent="0.25">
      <c r="A106" s="78"/>
      <c r="B106" s="79">
        <v>82</v>
      </c>
      <c r="C106" s="60" t="s">
        <v>232</v>
      </c>
      <c r="D106" s="61">
        <v>22900</v>
      </c>
      <c r="E106" s="80">
        <v>1.33</v>
      </c>
      <c r="F106" s="80"/>
      <c r="G106" s="63">
        <v>1</v>
      </c>
      <c r="H106" s="64"/>
      <c r="I106" s="64"/>
      <c r="J106" s="61">
        <v>1.4</v>
      </c>
      <c r="K106" s="61">
        <v>1.68</v>
      </c>
      <c r="L106" s="61">
        <v>2.23</v>
      </c>
      <c r="M106" s="65">
        <v>2.57</v>
      </c>
      <c r="N106" s="68">
        <v>221</v>
      </c>
      <c r="O106" s="67">
        <f>(N106*$D106*$E106*$G106*$J106*$O$8)</f>
        <v>10365735.379999999</v>
      </c>
      <c r="P106" s="68">
        <v>10</v>
      </c>
      <c r="Q106" s="68">
        <f t="shared" si="514"/>
        <v>469037.80000000005</v>
      </c>
      <c r="R106" s="68">
        <v>4</v>
      </c>
      <c r="S106" s="67">
        <f t="shared" si="515"/>
        <v>187615.12</v>
      </c>
      <c r="T106" s="68"/>
      <c r="U106" s="67">
        <f t="shared" si="516"/>
        <v>0</v>
      </c>
      <c r="V106" s="68"/>
      <c r="W106" s="67">
        <f t="shared" si="517"/>
        <v>0</v>
      </c>
      <c r="X106" s="68"/>
      <c r="Y106" s="67">
        <f t="shared" si="518"/>
        <v>0</v>
      </c>
      <c r="Z106" s="68"/>
      <c r="AA106" s="67">
        <f t="shared" si="519"/>
        <v>0</v>
      </c>
      <c r="AB106" s="68"/>
      <c r="AC106" s="67">
        <f t="shared" si="520"/>
        <v>0</v>
      </c>
      <c r="AD106" s="68">
        <v>10</v>
      </c>
      <c r="AE106" s="67">
        <f t="shared" si="521"/>
        <v>469037.80000000005</v>
      </c>
      <c r="AF106" s="68"/>
      <c r="AG106" s="67">
        <f t="shared" si="522"/>
        <v>0</v>
      </c>
      <c r="AH106" s="70"/>
      <c r="AI106" s="67">
        <f t="shared" si="523"/>
        <v>0</v>
      </c>
      <c r="AJ106" s="68"/>
      <c r="AK106" s="67">
        <f t="shared" si="524"/>
        <v>0</v>
      </c>
      <c r="AL106" s="82"/>
      <c r="AM106" s="67">
        <f t="shared" si="525"/>
        <v>0</v>
      </c>
      <c r="AN106" s="68"/>
      <c r="AO106" s="73">
        <f t="shared" si="526"/>
        <v>0</v>
      </c>
      <c r="AP106" s="68"/>
      <c r="AQ106" s="67">
        <f t="shared" si="527"/>
        <v>0</v>
      </c>
      <c r="AR106" s="68"/>
      <c r="AS106" s="68">
        <f t="shared" si="528"/>
        <v>0</v>
      </c>
      <c r="AT106" s="68"/>
      <c r="AU106" s="68">
        <f t="shared" si="529"/>
        <v>0</v>
      </c>
      <c r="AV106" s="68"/>
      <c r="AW106" s="67">
        <f t="shared" si="530"/>
        <v>0</v>
      </c>
      <c r="AX106" s="68"/>
      <c r="AY106" s="67">
        <f t="shared" si="531"/>
        <v>0</v>
      </c>
      <c r="AZ106" s="68"/>
      <c r="BA106" s="67">
        <f t="shared" si="532"/>
        <v>0</v>
      </c>
      <c r="BB106" s="68">
        <v>3</v>
      </c>
      <c r="BC106" s="67">
        <f t="shared" si="533"/>
        <v>140711.34</v>
      </c>
      <c r="BD106" s="68"/>
      <c r="BE106" s="67">
        <f t="shared" si="534"/>
        <v>0</v>
      </c>
      <c r="BF106" s="68">
        <v>12</v>
      </c>
      <c r="BG106" s="67">
        <f t="shared" si="535"/>
        <v>614013.12</v>
      </c>
      <c r="BH106" s="68">
        <v>10</v>
      </c>
      <c r="BI106" s="67">
        <f t="shared" si="536"/>
        <v>511677.6</v>
      </c>
      <c r="BJ106" s="68"/>
      <c r="BK106" s="67">
        <f t="shared" si="537"/>
        <v>0</v>
      </c>
      <c r="BL106" s="68"/>
      <c r="BM106" s="67">
        <f t="shared" si="538"/>
        <v>0</v>
      </c>
      <c r="BN106" s="68">
        <v>3</v>
      </c>
      <c r="BO106" s="67">
        <f t="shared" si="539"/>
        <v>168853.60800000001</v>
      </c>
      <c r="BP106" s="68"/>
      <c r="BQ106" s="67">
        <f t="shared" si="540"/>
        <v>0</v>
      </c>
      <c r="BR106" s="68"/>
      <c r="BS106" s="67">
        <f t="shared" si="541"/>
        <v>0</v>
      </c>
      <c r="BT106" s="68">
        <v>1</v>
      </c>
      <c r="BU106" s="67">
        <f t="shared" si="542"/>
        <v>46050.983999999997</v>
      </c>
      <c r="BV106" s="68"/>
      <c r="BW106" s="67">
        <f t="shared" si="543"/>
        <v>0</v>
      </c>
      <c r="BX106" s="68">
        <v>4</v>
      </c>
      <c r="BY106" s="67">
        <f t="shared" si="544"/>
        <v>204671.03999999998</v>
      </c>
      <c r="BZ106" s="68">
        <v>3</v>
      </c>
      <c r="CA106" s="75">
        <f t="shared" si="545"/>
        <v>153503.28</v>
      </c>
      <c r="CB106" s="68"/>
      <c r="CC106" s="67">
        <f t="shared" si="546"/>
        <v>0</v>
      </c>
      <c r="CD106" s="68"/>
      <c r="CE106" s="67">
        <f t="shared" si="547"/>
        <v>0</v>
      </c>
      <c r="CF106" s="68"/>
      <c r="CG106" s="67">
        <f t="shared" si="548"/>
        <v>0</v>
      </c>
      <c r="CH106" s="68"/>
      <c r="CI106" s="68">
        <f t="shared" si="549"/>
        <v>0</v>
      </c>
      <c r="CJ106" s="68"/>
      <c r="CK106" s="67">
        <f t="shared" si="550"/>
        <v>0</v>
      </c>
      <c r="CL106" s="68"/>
      <c r="CM106" s="67">
        <f t="shared" si="551"/>
        <v>0</v>
      </c>
      <c r="CN106" s="68"/>
      <c r="CO106" s="67"/>
      <c r="CP106" s="68"/>
      <c r="CQ106" s="67">
        <f t="shared" si="552"/>
        <v>0</v>
      </c>
      <c r="CR106" s="68">
        <v>1</v>
      </c>
      <c r="CS106" s="67">
        <f t="shared" si="553"/>
        <v>48182.973999999987</v>
      </c>
      <c r="CT106" s="68">
        <v>1</v>
      </c>
      <c r="CU106" s="67">
        <f t="shared" si="554"/>
        <v>48182.973999999987</v>
      </c>
      <c r="CV106" s="68">
        <v>7</v>
      </c>
      <c r="CW106" s="67">
        <f t="shared" si="555"/>
        <v>358174.32</v>
      </c>
      <c r="CX106" s="82"/>
      <c r="CY106" s="67">
        <f t="shared" si="556"/>
        <v>0</v>
      </c>
      <c r="CZ106" s="68"/>
      <c r="DA106" s="67">
        <f t="shared" si="557"/>
        <v>0</v>
      </c>
      <c r="DB106" s="68"/>
      <c r="DC106" s="73">
        <f t="shared" si="558"/>
        <v>0</v>
      </c>
      <c r="DD106" s="68"/>
      <c r="DE106" s="67">
        <f t="shared" si="559"/>
        <v>0</v>
      </c>
      <c r="DF106" s="83"/>
      <c r="DG106" s="67">
        <f t="shared" si="560"/>
        <v>0</v>
      </c>
      <c r="DH106" s="68">
        <v>4</v>
      </c>
      <c r="DI106" s="67">
        <f t="shared" si="561"/>
        <v>231278.27519999995</v>
      </c>
      <c r="DJ106" s="68"/>
      <c r="DK106" s="67">
        <f t="shared" si="562"/>
        <v>0</v>
      </c>
      <c r="DL106" s="68">
        <v>5</v>
      </c>
      <c r="DM106" s="75">
        <f t="shared" si="563"/>
        <v>469646.93999999994</v>
      </c>
      <c r="DN106" s="77">
        <f t="shared" si="564"/>
        <v>299</v>
      </c>
      <c r="DO106" s="75">
        <f t="shared" si="564"/>
        <v>14486372.555199996</v>
      </c>
    </row>
    <row r="107" spans="1:119" ht="18.75" x14ac:dyDescent="0.25">
      <c r="A107" s="78"/>
      <c r="B107" s="79">
        <v>83</v>
      </c>
      <c r="C107" s="60" t="s">
        <v>233</v>
      </c>
      <c r="D107" s="61">
        <v>22900</v>
      </c>
      <c r="E107" s="80">
        <v>0.96</v>
      </c>
      <c r="F107" s="80"/>
      <c r="G107" s="127">
        <v>0.95</v>
      </c>
      <c r="H107" s="128"/>
      <c r="I107" s="128"/>
      <c r="J107" s="61">
        <v>1.4</v>
      </c>
      <c r="K107" s="61">
        <v>1.68</v>
      </c>
      <c r="L107" s="61">
        <v>2.23</v>
      </c>
      <c r="M107" s="65">
        <v>2.57</v>
      </c>
      <c r="N107" s="68">
        <v>31</v>
      </c>
      <c r="O107" s="67">
        <f t="shared" si="296"/>
        <v>997040.35199999984</v>
      </c>
      <c r="P107" s="68">
        <v>150</v>
      </c>
      <c r="Q107" s="68">
        <f t="shared" si="514"/>
        <v>4824388.8000000007</v>
      </c>
      <c r="R107" s="68">
        <v>15</v>
      </c>
      <c r="S107" s="67">
        <f t="shared" si="515"/>
        <v>482438.88</v>
      </c>
      <c r="T107" s="68"/>
      <c r="U107" s="67">
        <f t="shared" si="516"/>
        <v>0</v>
      </c>
      <c r="V107" s="68">
        <v>0</v>
      </c>
      <c r="W107" s="67">
        <f t="shared" si="517"/>
        <v>0</v>
      </c>
      <c r="X107" s="68">
        <v>0</v>
      </c>
      <c r="Y107" s="67">
        <f t="shared" si="518"/>
        <v>0</v>
      </c>
      <c r="Z107" s="68"/>
      <c r="AA107" s="67">
        <f t="shared" si="519"/>
        <v>0</v>
      </c>
      <c r="AB107" s="68">
        <v>0</v>
      </c>
      <c r="AC107" s="67">
        <f t="shared" si="520"/>
        <v>0</v>
      </c>
      <c r="AD107" s="68">
        <v>80</v>
      </c>
      <c r="AE107" s="67">
        <f t="shared" si="521"/>
        <v>2573007.36</v>
      </c>
      <c r="AF107" s="68">
        <v>0</v>
      </c>
      <c r="AG107" s="67">
        <f t="shared" si="522"/>
        <v>0</v>
      </c>
      <c r="AH107" s="70"/>
      <c r="AI107" s="67">
        <f t="shared" si="523"/>
        <v>0</v>
      </c>
      <c r="AJ107" s="68">
        <v>1</v>
      </c>
      <c r="AK107" s="67">
        <f t="shared" si="524"/>
        <v>32162.592000000001</v>
      </c>
      <c r="AL107" s="82"/>
      <c r="AM107" s="67">
        <f t="shared" si="525"/>
        <v>0</v>
      </c>
      <c r="AN107" s="68">
        <v>4</v>
      </c>
      <c r="AO107" s="73">
        <f t="shared" si="526"/>
        <v>154380.44160000002</v>
      </c>
      <c r="AP107" s="68"/>
      <c r="AQ107" s="67">
        <f t="shared" si="527"/>
        <v>0</v>
      </c>
      <c r="AR107" s="68">
        <v>1</v>
      </c>
      <c r="AS107" s="68">
        <f t="shared" si="528"/>
        <v>26314.847999999998</v>
      </c>
      <c r="AT107" s="68"/>
      <c r="AU107" s="68">
        <f t="shared" si="529"/>
        <v>0</v>
      </c>
      <c r="AV107" s="68">
        <v>0</v>
      </c>
      <c r="AW107" s="67">
        <f t="shared" si="530"/>
        <v>0</v>
      </c>
      <c r="AX107" s="68">
        <v>0</v>
      </c>
      <c r="AY107" s="67">
        <f t="shared" si="531"/>
        <v>0</v>
      </c>
      <c r="AZ107" s="68">
        <v>0</v>
      </c>
      <c r="BA107" s="67">
        <f t="shared" si="532"/>
        <v>0</v>
      </c>
      <c r="BB107" s="68">
        <v>19</v>
      </c>
      <c r="BC107" s="67">
        <f t="shared" si="533"/>
        <v>611089.24800000002</v>
      </c>
      <c r="BD107" s="68">
        <v>8</v>
      </c>
      <c r="BE107" s="67">
        <f t="shared" si="534"/>
        <v>257300.736</v>
      </c>
      <c r="BF107" s="68">
        <v>63</v>
      </c>
      <c r="BG107" s="67">
        <f t="shared" si="535"/>
        <v>2210447.2319999998</v>
      </c>
      <c r="BH107" s="68">
        <v>5</v>
      </c>
      <c r="BI107" s="67">
        <f t="shared" si="536"/>
        <v>175432.32000000001</v>
      </c>
      <c r="BJ107" s="68">
        <v>15</v>
      </c>
      <c r="BK107" s="67">
        <f t="shared" si="537"/>
        <v>605241.50399999996</v>
      </c>
      <c r="BL107" s="68">
        <v>0</v>
      </c>
      <c r="BM107" s="67">
        <f t="shared" si="538"/>
        <v>0</v>
      </c>
      <c r="BN107" s="68">
        <v>29</v>
      </c>
      <c r="BO107" s="67">
        <f t="shared" si="539"/>
        <v>1119258.2016</v>
      </c>
      <c r="BP107" s="68">
        <v>3</v>
      </c>
      <c r="BQ107" s="67">
        <f t="shared" si="540"/>
        <v>105259.39199999999</v>
      </c>
      <c r="BR107" s="68">
        <v>7</v>
      </c>
      <c r="BS107" s="67">
        <f t="shared" si="541"/>
        <v>307006.56</v>
      </c>
      <c r="BT107" s="68">
        <v>4</v>
      </c>
      <c r="BU107" s="67">
        <f t="shared" si="542"/>
        <v>126311.27040000001</v>
      </c>
      <c r="BV107" s="68">
        <v>5</v>
      </c>
      <c r="BW107" s="67">
        <f t="shared" si="543"/>
        <v>219290.40000000002</v>
      </c>
      <c r="BX107" s="68">
        <v>47</v>
      </c>
      <c r="BY107" s="67">
        <f t="shared" si="544"/>
        <v>1649063.808</v>
      </c>
      <c r="BZ107" s="68">
        <v>8</v>
      </c>
      <c r="CA107" s="75">
        <f t="shared" si="545"/>
        <v>280691.712</v>
      </c>
      <c r="CB107" s="68">
        <v>0</v>
      </c>
      <c r="CC107" s="67">
        <f t="shared" si="546"/>
        <v>0</v>
      </c>
      <c r="CD107" s="68">
        <v>0</v>
      </c>
      <c r="CE107" s="67">
        <f t="shared" si="547"/>
        <v>0</v>
      </c>
      <c r="CF107" s="68">
        <v>0</v>
      </c>
      <c r="CG107" s="67">
        <f t="shared" si="548"/>
        <v>0</v>
      </c>
      <c r="CH107" s="68"/>
      <c r="CI107" s="68">
        <f t="shared" si="549"/>
        <v>0</v>
      </c>
      <c r="CJ107" s="68"/>
      <c r="CK107" s="67">
        <f t="shared" si="550"/>
        <v>0</v>
      </c>
      <c r="CL107" s="68">
        <v>3</v>
      </c>
      <c r="CM107" s="67">
        <f t="shared" si="551"/>
        <v>61401.311999999991</v>
      </c>
      <c r="CN107" s="68"/>
      <c r="CO107" s="67">
        <f>(CN107*$D107*$E107*$G107*$J107*$CO$8)</f>
        <v>0</v>
      </c>
      <c r="CP107" s="68"/>
      <c r="CQ107" s="67">
        <f t="shared" si="552"/>
        <v>0</v>
      </c>
      <c r="CR107" s="68">
        <v>1</v>
      </c>
      <c r="CS107" s="67">
        <f t="shared" si="553"/>
        <v>33039.753599999996</v>
      </c>
      <c r="CT107" s="68">
        <v>5</v>
      </c>
      <c r="CU107" s="67">
        <f t="shared" si="554"/>
        <v>165198.76799999995</v>
      </c>
      <c r="CV107" s="68">
        <v>19</v>
      </c>
      <c r="CW107" s="67">
        <f t="shared" si="555"/>
        <v>666642.81599999988</v>
      </c>
      <c r="CX107" s="82"/>
      <c r="CY107" s="67">
        <f t="shared" si="556"/>
        <v>0</v>
      </c>
      <c r="CZ107" s="68"/>
      <c r="DA107" s="67">
        <f t="shared" si="557"/>
        <v>0</v>
      </c>
      <c r="DB107" s="68">
        <v>0</v>
      </c>
      <c r="DC107" s="73">
        <f t="shared" si="558"/>
        <v>0</v>
      </c>
      <c r="DD107" s="68">
        <v>7</v>
      </c>
      <c r="DE107" s="67">
        <f t="shared" si="559"/>
        <v>245605.24799999999</v>
      </c>
      <c r="DF107" s="83"/>
      <c r="DG107" s="67">
        <f t="shared" si="560"/>
        <v>0</v>
      </c>
      <c r="DH107" s="68">
        <v>5</v>
      </c>
      <c r="DI107" s="67">
        <f t="shared" si="561"/>
        <v>198238.52159999998</v>
      </c>
      <c r="DJ107" s="68"/>
      <c r="DK107" s="67">
        <f t="shared" si="562"/>
        <v>0</v>
      </c>
      <c r="DL107" s="68"/>
      <c r="DM107" s="75">
        <f t="shared" si="563"/>
        <v>0</v>
      </c>
      <c r="DN107" s="77">
        <f t="shared" si="564"/>
        <v>535</v>
      </c>
      <c r="DO107" s="75">
        <f t="shared" si="564"/>
        <v>18126252.076800004</v>
      </c>
    </row>
    <row r="108" spans="1:119" ht="30.75" customHeight="1" x14ac:dyDescent="0.25">
      <c r="A108" s="78"/>
      <c r="B108" s="79">
        <v>84</v>
      </c>
      <c r="C108" s="60" t="s">
        <v>234</v>
      </c>
      <c r="D108" s="61">
        <v>22900</v>
      </c>
      <c r="E108" s="84">
        <v>2.0099999999999998</v>
      </c>
      <c r="F108" s="84"/>
      <c r="G108" s="63">
        <v>1</v>
      </c>
      <c r="H108" s="64"/>
      <c r="I108" s="64"/>
      <c r="J108" s="61">
        <v>1.4</v>
      </c>
      <c r="K108" s="61">
        <v>1.68</v>
      </c>
      <c r="L108" s="61">
        <v>2.23</v>
      </c>
      <c r="M108" s="65">
        <v>2.57</v>
      </c>
      <c r="N108" s="68"/>
      <c r="O108" s="67">
        <f t="shared" si="296"/>
        <v>0</v>
      </c>
      <c r="P108" s="68">
        <v>70</v>
      </c>
      <c r="Q108" s="68">
        <f t="shared" si="514"/>
        <v>4961926.1999999993</v>
      </c>
      <c r="R108" s="68">
        <v>270</v>
      </c>
      <c r="S108" s="67">
        <f t="shared" si="515"/>
        <v>19138858.199999999</v>
      </c>
      <c r="T108" s="68"/>
      <c r="U108" s="67">
        <f t="shared" si="516"/>
        <v>0</v>
      </c>
      <c r="V108" s="68"/>
      <c r="W108" s="67">
        <f t="shared" si="517"/>
        <v>0</v>
      </c>
      <c r="X108" s="68"/>
      <c r="Y108" s="67">
        <f t="shared" si="518"/>
        <v>0</v>
      </c>
      <c r="Z108" s="68"/>
      <c r="AA108" s="67">
        <f t="shared" si="519"/>
        <v>0</v>
      </c>
      <c r="AB108" s="68"/>
      <c r="AC108" s="67">
        <f t="shared" si="520"/>
        <v>0</v>
      </c>
      <c r="AD108" s="68">
        <v>16</v>
      </c>
      <c r="AE108" s="67">
        <f t="shared" si="521"/>
        <v>1134154.5599999998</v>
      </c>
      <c r="AF108" s="68"/>
      <c r="AG108" s="67">
        <f t="shared" si="522"/>
        <v>0</v>
      </c>
      <c r="AH108" s="70"/>
      <c r="AI108" s="67">
        <f t="shared" si="523"/>
        <v>0</v>
      </c>
      <c r="AJ108" s="68"/>
      <c r="AK108" s="67">
        <f t="shared" si="524"/>
        <v>0</v>
      </c>
      <c r="AL108" s="82"/>
      <c r="AM108" s="67">
        <f t="shared" si="525"/>
        <v>0</v>
      </c>
      <c r="AN108" s="68"/>
      <c r="AO108" s="73">
        <f t="shared" si="526"/>
        <v>0</v>
      </c>
      <c r="AP108" s="68"/>
      <c r="AQ108" s="67">
        <f t="shared" si="527"/>
        <v>0</v>
      </c>
      <c r="AR108" s="68"/>
      <c r="AS108" s="68">
        <f t="shared" si="528"/>
        <v>0</v>
      </c>
      <c r="AT108" s="68"/>
      <c r="AU108" s="68">
        <f t="shared" si="529"/>
        <v>0</v>
      </c>
      <c r="AV108" s="68"/>
      <c r="AW108" s="67">
        <f t="shared" si="530"/>
        <v>0</v>
      </c>
      <c r="AX108" s="68"/>
      <c r="AY108" s="67">
        <f t="shared" si="531"/>
        <v>0</v>
      </c>
      <c r="AZ108" s="68"/>
      <c r="BA108" s="67">
        <f t="shared" si="532"/>
        <v>0</v>
      </c>
      <c r="BB108" s="68"/>
      <c r="BC108" s="67">
        <f t="shared" si="533"/>
        <v>0</v>
      </c>
      <c r="BD108" s="68"/>
      <c r="BE108" s="67">
        <f t="shared" si="534"/>
        <v>0</v>
      </c>
      <c r="BF108" s="68">
        <v>28</v>
      </c>
      <c r="BG108" s="67">
        <f t="shared" si="535"/>
        <v>2165204.1599999997</v>
      </c>
      <c r="BH108" s="68"/>
      <c r="BI108" s="67">
        <f t="shared" si="536"/>
        <v>0</v>
      </c>
      <c r="BJ108" s="68"/>
      <c r="BK108" s="67">
        <f t="shared" si="537"/>
        <v>0</v>
      </c>
      <c r="BL108" s="68"/>
      <c r="BM108" s="67">
        <f t="shared" si="538"/>
        <v>0</v>
      </c>
      <c r="BN108" s="68"/>
      <c r="BO108" s="67">
        <f t="shared" si="539"/>
        <v>0</v>
      </c>
      <c r="BP108" s="68"/>
      <c r="BQ108" s="67">
        <f t="shared" si="540"/>
        <v>0</v>
      </c>
      <c r="BR108" s="68"/>
      <c r="BS108" s="67">
        <f t="shared" si="541"/>
        <v>0</v>
      </c>
      <c r="BT108" s="68"/>
      <c r="BU108" s="67">
        <f t="shared" si="542"/>
        <v>0</v>
      </c>
      <c r="BV108" s="68"/>
      <c r="BW108" s="67">
        <f t="shared" si="543"/>
        <v>0</v>
      </c>
      <c r="BX108" s="68"/>
      <c r="BY108" s="67">
        <f t="shared" si="544"/>
        <v>0</v>
      </c>
      <c r="BZ108" s="68"/>
      <c r="CA108" s="75">
        <f t="shared" si="545"/>
        <v>0</v>
      </c>
      <c r="CB108" s="68"/>
      <c r="CC108" s="67">
        <f t="shared" si="546"/>
        <v>0</v>
      </c>
      <c r="CD108" s="68"/>
      <c r="CE108" s="67">
        <f t="shared" si="547"/>
        <v>0</v>
      </c>
      <c r="CF108" s="68"/>
      <c r="CG108" s="67">
        <f t="shared" si="548"/>
        <v>0</v>
      </c>
      <c r="CH108" s="68"/>
      <c r="CI108" s="68">
        <f t="shared" si="549"/>
        <v>0</v>
      </c>
      <c r="CJ108" s="68"/>
      <c r="CK108" s="67">
        <f t="shared" si="550"/>
        <v>0</v>
      </c>
      <c r="CL108" s="68"/>
      <c r="CM108" s="67">
        <f t="shared" si="551"/>
        <v>0</v>
      </c>
      <c r="CN108" s="68"/>
      <c r="CO108" s="67">
        <f>(CN108*$D108*$E108*$G108*$J108*$CO$8)</f>
        <v>0</v>
      </c>
      <c r="CP108" s="68"/>
      <c r="CQ108" s="67">
        <f t="shared" si="552"/>
        <v>0</v>
      </c>
      <c r="CR108" s="68"/>
      <c r="CS108" s="67">
        <f t="shared" si="553"/>
        <v>0</v>
      </c>
      <c r="CT108" s="68"/>
      <c r="CU108" s="67">
        <f t="shared" si="554"/>
        <v>0</v>
      </c>
      <c r="CV108" s="68"/>
      <c r="CW108" s="67">
        <f t="shared" si="555"/>
        <v>0</v>
      </c>
      <c r="CX108" s="82"/>
      <c r="CY108" s="67">
        <f t="shared" si="556"/>
        <v>0</v>
      </c>
      <c r="CZ108" s="68"/>
      <c r="DA108" s="67">
        <f t="shared" si="557"/>
        <v>0</v>
      </c>
      <c r="DB108" s="68"/>
      <c r="DC108" s="73">
        <f t="shared" si="558"/>
        <v>0</v>
      </c>
      <c r="DD108" s="68"/>
      <c r="DE108" s="67">
        <f t="shared" si="559"/>
        <v>0</v>
      </c>
      <c r="DF108" s="83"/>
      <c r="DG108" s="67">
        <f t="shared" si="560"/>
        <v>0</v>
      </c>
      <c r="DH108" s="68"/>
      <c r="DI108" s="67">
        <f t="shared" si="561"/>
        <v>0</v>
      </c>
      <c r="DJ108" s="68"/>
      <c r="DK108" s="67">
        <f t="shared" si="562"/>
        <v>0</v>
      </c>
      <c r="DL108" s="68"/>
      <c r="DM108" s="75">
        <f t="shared" si="563"/>
        <v>0</v>
      </c>
      <c r="DN108" s="77">
        <f t="shared" si="564"/>
        <v>384</v>
      </c>
      <c r="DO108" s="75">
        <f t="shared" si="564"/>
        <v>27400143.119999997</v>
      </c>
    </row>
    <row r="109" spans="1:119" ht="30" customHeight="1" x14ac:dyDescent="0.25">
      <c r="A109" s="78"/>
      <c r="B109" s="79">
        <v>85</v>
      </c>
      <c r="C109" s="60" t="s">
        <v>235</v>
      </c>
      <c r="D109" s="61">
        <v>22900</v>
      </c>
      <c r="E109" s="80">
        <v>1.02</v>
      </c>
      <c r="F109" s="80"/>
      <c r="G109" s="63">
        <v>1</v>
      </c>
      <c r="H109" s="64"/>
      <c r="I109" s="64"/>
      <c r="J109" s="61">
        <v>1.4</v>
      </c>
      <c r="K109" s="61">
        <v>1.68</v>
      </c>
      <c r="L109" s="61">
        <v>2.23</v>
      </c>
      <c r="M109" s="65">
        <v>2.57</v>
      </c>
      <c r="N109" s="68">
        <v>28</v>
      </c>
      <c r="O109" s="67">
        <f t="shared" si="296"/>
        <v>1007196.9600000001</v>
      </c>
      <c r="P109" s="68">
        <v>40</v>
      </c>
      <c r="Q109" s="68">
        <f t="shared" si="514"/>
        <v>1438852.8</v>
      </c>
      <c r="R109" s="68">
        <v>29</v>
      </c>
      <c r="S109" s="67">
        <f t="shared" si="515"/>
        <v>1043168.28</v>
      </c>
      <c r="T109" s="68"/>
      <c r="U109" s="67">
        <f t="shared" si="516"/>
        <v>0</v>
      </c>
      <c r="V109" s="68">
        <v>0</v>
      </c>
      <c r="W109" s="67">
        <f t="shared" si="517"/>
        <v>0</v>
      </c>
      <c r="X109" s="68">
        <v>0</v>
      </c>
      <c r="Y109" s="67">
        <f t="shared" si="518"/>
        <v>0</v>
      </c>
      <c r="Z109" s="68"/>
      <c r="AA109" s="67">
        <f t="shared" si="519"/>
        <v>0</v>
      </c>
      <c r="AB109" s="68">
        <v>0</v>
      </c>
      <c r="AC109" s="67">
        <f t="shared" si="520"/>
        <v>0</v>
      </c>
      <c r="AD109" s="68">
        <v>30</v>
      </c>
      <c r="AE109" s="67">
        <f t="shared" si="521"/>
        <v>1079139.5999999999</v>
      </c>
      <c r="AF109" s="68">
        <v>0</v>
      </c>
      <c r="AG109" s="67">
        <f t="shared" si="522"/>
        <v>0</v>
      </c>
      <c r="AH109" s="70"/>
      <c r="AI109" s="67">
        <f t="shared" si="523"/>
        <v>0</v>
      </c>
      <c r="AJ109" s="68"/>
      <c r="AK109" s="67">
        <f t="shared" si="524"/>
        <v>0</v>
      </c>
      <c r="AL109" s="82"/>
      <c r="AM109" s="67">
        <f t="shared" si="525"/>
        <v>0</v>
      </c>
      <c r="AN109" s="68">
        <v>4</v>
      </c>
      <c r="AO109" s="73">
        <f t="shared" si="526"/>
        <v>172662.33599999998</v>
      </c>
      <c r="AP109" s="68"/>
      <c r="AQ109" s="67">
        <f t="shared" si="527"/>
        <v>0</v>
      </c>
      <c r="AR109" s="68">
        <v>4</v>
      </c>
      <c r="AS109" s="68">
        <f t="shared" si="528"/>
        <v>117724.31999999999</v>
      </c>
      <c r="AT109" s="68"/>
      <c r="AU109" s="68">
        <f t="shared" si="529"/>
        <v>0</v>
      </c>
      <c r="AV109" s="68">
        <v>0</v>
      </c>
      <c r="AW109" s="67">
        <f t="shared" si="530"/>
        <v>0</v>
      </c>
      <c r="AX109" s="68">
        <v>0</v>
      </c>
      <c r="AY109" s="67">
        <f t="shared" si="531"/>
        <v>0</v>
      </c>
      <c r="AZ109" s="68">
        <v>0</v>
      </c>
      <c r="BA109" s="67">
        <f t="shared" si="532"/>
        <v>0</v>
      </c>
      <c r="BB109" s="68">
        <v>15</v>
      </c>
      <c r="BC109" s="67">
        <f t="shared" si="533"/>
        <v>539569.79999999993</v>
      </c>
      <c r="BD109" s="68"/>
      <c r="BE109" s="67">
        <f t="shared" si="534"/>
        <v>0</v>
      </c>
      <c r="BF109" s="68">
        <v>271</v>
      </c>
      <c r="BG109" s="67">
        <f t="shared" si="535"/>
        <v>10634430.24</v>
      </c>
      <c r="BH109" s="68">
        <v>5</v>
      </c>
      <c r="BI109" s="67">
        <f t="shared" si="536"/>
        <v>196207.19999999998</v>
      </c>
      <c r="BJ109" s="68">
        <v>5</v>
      </c>
      <c r="BK109" s="67">
        <f t="shared" si="537"/>
        <v>225638.27999999997</v>
      </c>
      <c r="BL109" s="68">
        <v>0</v>
      </c>
      <c r="BM109" s="67">
        <f t="shared" si="538"/>
        <v>0</v>
      </c>
      <c r="BN109" s="68">
        <v>20</v>
      </c>
      <c r="BO109" s="67">
        <f t="shared" si="539"/>
        <v>863311.67999999993</v>
      </c>
      <c r="BP109" s="68">
        <v>1</v>
      </c>
      <c r="BQ109" s="67">
        <f t="shared" si="540"/>
        <v>39241.439999999995</v>
      </c>
      <c r="BR109" s="68">
        <v>9</v>
      </c>
      <c r="BS109" s="67">
        <f t="shared" si="541"/>
        <v>441466.19999999995</v>
      </c>
      <c r="BT109" s="68">
        <v>7</v>
      </c>
      <c r="BU109" s="67">
        <f t="shared" si="542"/>
        <v>247221.07200000001</v>
      </c>
      <c r="BV109" s="68">
        <v>15</v>
      </c>
      <c r="BW109" s="67">
        <f t="shared" si="543"/>
        <v>735777</v>
      </c>
      <c r="BX109" s="68">
        <v>17</v>
      </c>
      <c r="BY109" s="67">
        <f t="shared" si="544"/>
        <v>667104.48</v>
      </c>
      <c r="BZ109" s="68">
        <v>8</v>
      </c>
      <c r="CA109" s="75">
        <f t="shared" si="545"/>
        <v>313931.51999999996</v>
      </c>
      <c r="CB109" s="68">
        <v>0</v>
      </c>
      <c r="CC109" s="67">
        <f t="shared" si="546"/>
        <v>0</v>
      </c>
      <c r="CD109" s="68">
        <v>0</v>
      </c>
      <c r="CE109" s="67">
        <f t="shared" si="547"/>
        <v>0</v>
      </c>
      <c r="CF109" s="68">
        <v>0</v>
      </c>
      <c r="CG109" s="67">
        <f t="shared" si="548"/>
        <v>0</v>
      </c>
      <c r="CH109" s="68"/>
      <c r="CI109" s="68">
        <f t="shared" si="549"/>
        <v>0</v>
      </c>
      <c r="CJ109" s="68"/>
      <c r="CK109" s="67">
        <f t="shared" si="550"/>
        <v>0</v>
      </c>
      <c r="CL109" s="68">
        <v>4</v>
      </c>
      <c r="CM109" s="67">
        <f t="shared" si="551"/>
        <v>91563.359999999986</v>
      </c>
      <c r="CN109" s="68">
        <v>11</v>
      </c>
      <c r="CO109" s="67">
        <f>(CN109*$D109*$E109*$G109*$J109*$CO$8)</f>
        <v>251799.23999999996</v>
      </c>
      <c r="CP109" s="68"/>
      <c r="CQ109" s="67">
        <f t="shared" si="552"/>
        <v>0</v>
      </c>
      <c r="CR109" s="68">
        <v>4</v>
      </c>
      <c r="CS109" s="67">
        <f t="shared" si="553"/>
        <v>147809.42399999997</v>
      </c>
      <c r="CT109" s="68">
        <v>11</v>
      </c>
      <c r="CU109" s="67">
        <f t="shared" si="554"/>
        <v>406475.91599999991</v>
      </c>
      <c r="CV109" s="68">
        <v>31</v>
      </c>
      <c r="CW109" s="67">
        <f t="shared" si="555"/>
        <v>1216484.6399999999</v>
      </c>
      <c r="CX109" s="82"/>
      <c r="CY109" s="67">
        <f t="shared" si="556"/>
        <v>0</v>
      </c>
      <c r="CZ109" s="68"/>
      <c r="DA109" s="67">
        <f t="shared" si="557"/>
        <v>0</v>
      </c>
      <c r="DB109" s="68">
        <v>0</v>
      </c>
      <c r="DC109" s="73">
        <f t="shared" si="558"/>
        <v>0</v>
      </c>
      <c r="DD109" s="68">
        <v>3</v>
      </c>
      <c r="DE109" s="67">
        <f t="shared" si="559"/>
        <v>117724.31999999999</v>
      </c>
      <c r="DF109" s="83"/>
      <c r="DG109" s="67">
        <f t="shared" si="560"/>
        <v>0</v>
      </c>
      <c r="DH109" s="68">
        <v>5</v>
      </c>
      <c r="DI109" s="67">
        <f t="shared" si="561"/>
        <v>221714.13599999997</v>
      </c>
      <c r="DJ109" s="68">
        <v>5</v>
      </c>
      <c r="DK109" s="67">
        <f t="shared" si="562"/>
        <v>312530.03999999998</v>
      </c>
      <c r="DL109" s="68">
        <v>10</v>
      </c>
      <c r="DM109" s="75">
        <f t="shared" si="563"/>
        <v>720360.72</v>
      </c>
      <c r="DN109" s="77">
        <f t="shared" si="564"/>
        <v>592</v>
      </c>
      <c r="DO109" s="75">
        <f t="shared" si="564"/>
        <v>23249105.003999997</v>
      </c>
    </row>
    <row r="110" spans="1:119" ht="30" customHeight="1" x14ac:dyDescent="0.25">
      <c r="A110" s="78"/>
      <c r="B110" s="79">
        <v>86</v>
      </c>
      <c r="C110" s="60" t="s">
        <v>236</v>
      </c>
      <c r="D110" s="61">
        <v>22900</v>
      </c>
      <c r="E110" s="80">
        <v>1.95</v>
      </c>
      <c r="F110" s="80"/>
      <c r="G110" s="63">
        <v>1</v>
      </c>
      <c r="H110" s="64"/>
      <c r="I110" s="64"/>
      <c r="J110" s="61">
        <v>1.4</v>
      </c>
      <c r="K110" s="61">
        <v>1.68</v>
      </c>
      <c r="L110" s="61">
        <v>2.23</v>
      </c>
      <c r="M110" s="65">
        <v>2.57</v>
      </c>
      <c r="N110" s="68"/>
      <c r="O110" s="67">
        <f>(N110*$D110*$E110*$G110*$J110)</f>
        <v>0</v>
      </c>
      <c r="P110" s="68">
        <v>0</v>
      </c>
      <c r="Q110" s="68">
        <f>(P110*$D110*$E110*$G110*$J110)</f>
        <v>0</v>
      </c>
      <c r="R110" s="68">
        <v>4</v>
      </c>
      <c r="S110" s="67">
        <f>(R110*$D110*$E110*$G110*$J110)</f>
        <v>250067.99999999997</v>
      </c>
      <c r="T110" s="68"/>
      <c r="U110" s="67">
        <f>(T110*$D110*$E110*$G110*$J110)</f>
        <v>0</v>
      </c>
      <c r="V110" s="68"/>
      <c r="W110" s="67">
        <f>(V110*$D110*$E110*$G110*$J110)</f>
        <v>0</v>
      </c>
      <c r="X110" s="68"/>
      <c r="Y110" s="67">
        <f>(X110*$D110*$E110*$G110*$J110)</f>
        <v>0</v>
      </c>
      <c r="Z110" s="68"/>
      <c r="AA110" s="67">
        <f>(Z110*$D110*$E110*$G110*$J110)</f>
        <v>0</v>
      </c>
      <c r="AB110" s="68"/>
      <c r="AC110" s="67">
        <f>(AB110*$D110*$E110*$G110*$J110)</f>
        <v>0</v>
      </c>
      <c r="AD110" s="68"/>
      <c r="AE110" s="67">
        <f>(AD110*$D110*$E110*$G110*$J110)</f>
        <v>0</v>
      </c>
      <c r="AF110" s="68"/>
      <c r="AG110" s="67">
        <f>(AF110*$D110*$E110*$G110*$J110)</f>
        <v>0</v>
      </c>
      <c r="AH110" s="70"/>
      <c r="AI110" s="67">
        <f>(AH110*$D110*$E110*$G110*$J110)</f>
        <v>0</v>
      </c>
      <c r="AJ110" s="68"/>
      <c r="AK110" s="67">
        <f>(AJ110*$D110*$E110*$G110*$J110)</f>
        <v>0</v>
      </c>
      <c r="AL110" s="82">
        <v>0</v>
      </c>
      <c r="AM110" s="67">
        <f>(AL110*$D110*$E110*$G110*$K110)</f>
        <v>0</v>
      </c>
      <c r="AN110" s="68"/>
      <c r="AO110" s="73">
        <f>(AN110*$D110*$E110*$G110*$K110)</f>
        <v>0</v>
      </c>
      <c r="AP110" s="68"/>
      <c r="AQ110" s="67">
        <f>(AP110*$D110*$E110*$G110*$J110)</f>
        <v>0</v>
      </c>
      <c r="AR110" s="68"/>
      <c r="AS110" s="68">
        <f>(AR110*$D110*$E110*$G110*$J110)</f>
        <v>0</v>
      </c>
      <c r="AT110" s="68"/>
      <c r="AU110" s="68">
        <f>(AT110*$D110*$E110*$G110*$J110)</f>
        <v>0</v>
      </c>
      <c r="AV110" s="68"/>
      <c r="AW110" s="67">
        <f>(AV110*$D110*$E110*$G110*$J110)</f>
        <v>0</v>
      </c>
      <c r="AX110" s="68"/>
      <c r="AY110" s="67">
        <f>(AX110*$D110*$E110*$G110*$J110)</f>
        <v>0</v>
      </c>
      <c r="AZ110" s="68"/>
      <c r="BA110" s="67">
        <f>(AZ110*$D110*$E110*$G110*$J110)</f>
        <v>0</v>
      </c>
      <c r="BB110" s="68"/>
      <c r="BC110" s="67">
        <f>(BB110*$D110*$E110*$G110*$J110)</f>
        <v>0</v>
      </c>
      <c r="BD110" s="68"/>
      <c r="BE110" s="67">
        <f>(BD110*$D110*$E110*$G110*$J110)</f>
        <v>0</v>
      </c>
      <c r="BF110" s="68"/>
      <c r="BG110" s="67">
        <f>(BF110*$D110*$E110*$G110*$K110)</f>
        <v>0</v>
      </c>
      <c r="BH110" s="68"/>
      <c r="BI110" s="67">
        <f>(BH110*$D110*$E110*$G110*$K110)</f>
        <v>0</v>
      </c>
      <c r="BJ110" s="68"/>
      <c r="BK110" s="67">
        <f>(BJ110*$D110*$E110*$G110*$K110)</f>
        <v>0</v>
      </c>
      <c r="BL110" s="68"/>
      <c r="BM110" s="67">
        <f>(BL110*$D110*$E110*$G110*$K110)</f>
        <v>0</v>
      </c>
      <c r="BN110" s="68"/>
      <c r="BO110" s="67">
        <f>(BN110*$D110*$E110*$G110*$K110)</f>
        <v>0</v>
      </c>
      <c r="BP110" s="68"/>
      <c r="BQ110" s="67">
        <f>(BP110*$D110*$E110*$G110*$K110)</f>
        <v>0</v>
      </c>
      <c r="BR110" s="68"/>
      <c r="BS110" s="67">
        <f>(BR110*$D110*$E110*$G110*$K110)</f>
        <v>0</v>
      </c>
      <c r="BT110" s="68"/>
      <c r="BU110" s="67">
        <f>(BT110*$D110*$E110*$G110*$K110)</f>
        <v>0</v>
      </c>
      <c r="BV110" s="68"/>
      <c r="BW110" s="67">
        <f>(BV110*$D110*$E110*$G110*$K110)</f>
        <v>0</v>
      </c>
      <c r="BX110" s="68"/>
      <c r="BY110" s="67">
        <f>(BX110*$D110*$E110*$G110*$K110)</f>
        <v>0</v>
      </c>
      <c r="BZ110" s="68"/>
      <c r="CA110" s="75">
        <f>(BZ110*$D110*$E110*$G110*$K110)</f>
        <v>0</v>
      </c>
      <c r="CB110" s="68"/>
      <c r="CC110" s="67">
        <f>(CB110*$D110*$E110*$G110*$J110)</f>
        <v>0</v>
      </c>
      <c r="CD110" s="68"/>
      <c r="CE110" s="67">
        <f>(CD110*$D110*$E110*$G110*$J110)</f>
        <v>0</v>
      </c>
      <c r="CF110" s="68"/>
      <c r="CG110" s="67">
        <f>(CF110*$D110*$E110*$G110*$J110)</f>
        <v>0</v>
      </c>
      <c r="CH110" s="68"/>
      <c r="CI110" s="68">
        <f>(CH110*$D110*$E110*$G110*$J110)</f>
        <v>0</v>
      </c>
      <c r="CJ110" s="68"/>
      <c r="CK110" s="67">
        <f>(CJ110*$D110*$E110*$G110*$K110)</f>
        <v>0</v>
      </c>
      <c r="CL110" s="68"/>
      <c r="CM110" s="67">
        <f>(CL110*$D110*$E110*$G110*$J110)</f>
        <v>0</v>
      </c>
      <c r="CN110" s="68"/>
      <c r="CO110" s="67">
        <f>(CN110*$D110*$E110*$G110*$J110)</f>
        <v>0</v>
      </c>
      <c r="CP110" s="68"/>
      <c r="CQ110" s="67">
        <f>(CP110*$D110*$E110*$G110*$J110)</f>
        <v>0</v>
      </c>
      <c r="CR110" s="68"/>
      <c r="CS110" s="67">
        <f>(CR110*$D110*$E110*$G110*$J110)</f>
        <v>0</v>
      </c>
      <c r="CT110" s="68"/>
      <c r="CU110" s="67">
        <f>(CT110*$D110*$E110*$G110*$J110)</f>
        <v>0</v>
      </c>
      <c r="CV110" s="68"/>
      <c r="CW110" s="67">
        <f>(CV110*$D110*$E110*$G110*$K110)</f>
        <v>0</v>
      </c>
      <c r="CX110" s="82">
        <v>0</v>
      </c>
      <c r="CY110" s="67">
        <f>(CX110*$D110*$E110*$G110*$K110)</f>
        <v>0</v>
      </c>
      <c r="CZ110" s="68"/>
      <c r="DA110" s="67">
        <f>(CZ110*$D110*$E110*$G110*$J110)</f>
        <v>0</v>
      </c>
      <c r="DB110" s="68"/>
      <c r="DC110" s="73">
        <f>(DB110*$D110*$E110*$G110*$K110)</f>
        <v>0</v>
      </c>
      <c r="DD110" s="68"/>
      <c r="DE110" s="67">
        <f>(DD110*$D110*$E110*$G110*$K110)</f>
        <v>0</v>
      </c>
      <c r="DF110" s="83"/>
      <c r="DG110" s="67">
        <f>(DF110*$D110*$E110*$G110*$K110)</f>
        <v>0</v>
      </c>
      <c r="DH110" s="68"/>
      <c r="DI110" s="67">
        <f>(DH110*$D110*$E110*$G110*$K110)</f>
        <v>0</v>
      </c>
      <c r="DJ110" s="68"/>
      <c r="DK110" s="67">
        <f>(DJ110*$D110*$E110*$G110*$L110)</f>
        <v>0</v>
      </c>
      <c r="DL110" s="68"/>
      <c r="DM110" s="75">
        <f>(DL110*$D110*$E110*$G110*$M110)</f>
        <v>0</v>
      </c>
      <c r="DN110" s="77">
        <f t="shared" si="564"/>
        <v>4</v>
      </c>
      <c r="DO110" s="75">
        <f t="shared" si="564"/>
        <v>250067.99999999997</v>
      </c>
    </row>
    <row r="111" spans="1:119" ht="30" customHeight="1" x14ac:dyDescent="0.25">
      <c r="A111" s="78"/>
      <c r="B111" s="79">
        <v>87</v>
      </c>
      <c r="C111" s="60" t="s">
        <v>237</v>
      </c>
      <c r="D111" s="61">
        <v>22900</v>
      </c>
      <c r="E111" s="80">
        <v>0.74</v>
      </c>
      <c r="F111" s="80"/>
      <c r="G111" s="63">
        <v>1</v>
      </c>
      <c r="H111" s="64"/>
      <c r="I111" s="64"/>
      <c r="J111" s="61">
        <v>1.4</v>
      </c>
      <c r="K111" s="61">
        <v>1.68</v>
      </c>
      <c r="L111" s="61">
        <v>2.23</v>
      </c>
      <c r="M111" s="65">
        <v>2.57</v>
      </c>
      <c r="N111" s="68">
        <v>52</v>
      </c>
      <c r="O111" s="67">
        <f t="shared" si="296"/>
        <v>1357035.68</v>
      </c>
      <c r="P111" s="68">
        <v>290</v>
      </c>
      <c r="Q111" s="68">
        <f t="shared" ref="Q111:Q118" si="565">(P111*$D111*$E111*$G111*$J111*$Q$8)</f>
        <v>7568083.6000000006</v>
      </c>
      <c r="R111" s="68">
        <v>376</v>
      </c>
      <c r="S111" s="67">
        <f t="shared" ref="S111:S118" si="566">(R111*$D111*$E111*$G111*$J111*$S$8)</f>
        <v>9812411.8399999999</v>
      </c>
      <c r="T111" s="68"/>
      <c r="U111" s="67">
        <f t="shared" ref="U111:U118" si="567">(T111/12*7*$D111*$E111*$G111*$J111*$U$8)+(T111/12*5*$D111*$E111*$G111*$J111*$U$9)</f>
        <v>0</v>
      </c>
      <c r="V111" s="68">
        <v>0</v>
      </c>
      <c r="W111" s="67">
        <f t="shared" ref="W111:W118" si="568">(V111*$D111*$E111*$G111*$J111*$W$8)</f>
        <v>0</v>
      </c>
      <c r="X111" s="68">
        <v>0</v>
      </c>
      <c r="Y111" s="67">
        <f t="shared" ref="Y111:Y118" si="569">(X111*$D111*$E111*$G111*$J111*$Y$8)</f>
        <v>0</v>
      </c>
      <c r="Z111" s="68"/>
      <c r="AA111" s="67">
        <f t="shared" ref="AA111:AA118" si="570">(Z111*$D111*$E111*$G111*$J111*$AA$8)</f>
        <v>0</v>
      </c>
      <c r="AB111" s="68">
        <v>0</v>
      </c>
      <c r="AC111" s="67">
        <f t="shared" ref="AC111:AC118" si="571">(AB111*$D111*$E111*$G111*$J111*$AC$8)</f>
        <v>0</v>
      </c>
      <c r="AD111" s="68">
        <v>50</v>
      </c>
      <c r="AE111" s="67">
        <f t="shared" ref="AE111:AE118" si="572">(AD111*$D111*$E111*$G111*$J111*$AE$8)</f>
        <v>1304842</v>
      </c>
      <c r="AF111" s="68"/>
      <c r="AG111" s="67">
        <f t="shared" ref="AG111:AG118" si="573">(AF111*$D111*$E111*$G111*$J111*$AG$8)</f>
        <v>0</v>
      </c>
      <c r="AH111" s="70"/>
      <c r="AI111" s="67">
        <f t="shared" ref="AI111:AI118" si="574">(AH111*$D111*$E111*$G111*$J111*$AI$8)</f>
        <v>0</v>
      </c>
      <c r="AJ111" s="68">
        <v>18</v>
      </c>
      <c r="AK111" s="67">
        <f t="shared" ref="AK111:AK118" si="575">(AJ111*$D111*$E111*$G111*$J111*$AK$8)</f>
        <v>469743.12</v>
      </c>
      <c r="AL111" s="82"/>
      <c r="AM111" s="67">
        <f t="shared" ref="AM111:AM118" si="576">(AL111*$D111*$E111*$G111*$K111*$AM$8)</f>
        <v>0</v>
      </c>
      <c r="AN111" s="68">
        <v>11</v>
      </c>
      <c r="AO111" s="73">
        <f t="shared" ref="AO111:AO118" si="577">(AN111*$D111*$E111*$G111*$K111*$AO$8)</f>
        <v>344478.28800000006</v>
      </c>
      <c r="AP111" s="68"/>
      <c r="AQ111" s="67">
        <f t="shared" ref="AQ111:AQ118" si="578">(AP111*$D111*$E111*$G111*$J111*$AQ$8)</f>
        <v>0</v>
      </c>
      <c r="AR111" s="68">
        <v>3</v>
      </c>
      <c r="AS111" s="68">
        <f t="shared" ref="AS111:AS118" si="579">(AR111*$D111*$E111*$G111*$J111*$AS$8)</f>
        <v>64055.88</v>
      </c>
      <c r="AT111" s="68"/>
      <c r="AU111" s="68">
        <f t="shared" ref="AU111:AU118" si="580">(AT111*$D111*$E111*$G111*$J111*$AU$8)</f>
        <v>0</v>
      </c>
      <c r="AV111" s="68">
        <v>0</v>
      </c>
      <c r="AW111" s="67">
        <f t="shared" ref="AW111:AW118" si="581">(AV111*$D111*$E111*$G111*$J111*$AW$8)</f>
        <v>0</v>
      </c>
      <c r="AX111" s="68">
        <v>0</v>
      </c>
      <c r="AY111" s="67">
        <f t="shared" ref="AY111:AY118" si="582">(AX111*$D111*$E111*$G111*$J111*$AY$8)</f>
        <v>0</v>
      </c>
      <c r="AZ111" s="68">
        <v>0</v>
      </c>
      <c r="BA111" s="67">
        <f t="shared" ref="BA111:BA118" si="583">(AZ111*$D111*$E111*$G111*$J111*$BA$8)</f>
        <v>0</v>
      </c>
      <c r="BB111" s="68">
        <v>13</v>
      </c>
      <c r="BC111" s="67">
        <f t="shared" ref="BC111:BC118" si="584">(BB111*$D111*$E111*$G111*$J111*$BC$8)</f>
        <v>339258.92</v>
      </c>
      <c r="BD111" s="68">
        <v>21</v>
      </c>
      <c r="BE111" s="67">
        <f t="shared" ref="BE111:BE118" si="585">(BD111*$D111*$E111*$G111*$J111*$BE$8)</f>
        <v>548033.64</v>
      </c>
      <c r="BF111" s="68">
        <v>108</v>
      </c>
      <c r="BG111" s="67">
        <f t="shared" ref="BG111:BG118" si="586">(BF111*$D111*$E111*$G111*$K111*$BG$8)</f>
        <v>3074682.2399999998</v>
      </c>
      <c r="BH111" s="68">
        <v>40</v>
      </c>
      <c r="BI111" s="67">
        <f t="shared" ref="BI111:BI118" si="587">(BH111*$D111*$E111*$G111*$K111*$BI$8)</f>
        <v>1138771.2</v>
      </c>
      <c r="BJ111" s="68">
        <v>351</v>
      </c>
      <c r="BK111" s="67">
        <f t="shared" ref="BK111:BK118" si="588">(BJ111*$D111*$E111*$G111*$K111*$BK$8)</f>
        <v>11491624.871999998</v>
      </c>
      <c r="BL111" s="68">
        <v>0</v>
      </c>
      <c r="BM111" s="67">
        <f t="shared" ref="BM111:BM118" si="589">(BL111*$D111*$E111*$G111*$K111*$BM$8)</f>
        <v>0</v>
      </c>
      <c r="BN111" s="68">
        <f>29+6</f>
        <v>35</v>
      </c>
      <c r="BO111" s="67">
        <f t="shared" ref="BO111:BO118" si="590">(BN111*$D111*$E111*$G111*$K111*$BO$8)</f>
        <v>1096067.28</v>
      </c>
      <c r="BP111" s="68">
        <v>20</v>
      </c>
      <c r="BQ111" s="67">
        <f t="shared" ref="BQ111:BQ118" si="591">(BP111*$D111*$E111*$G111*$K111*$BQ$8)</f>
        <v>569385.6</v>
      </c>
      <c r="BR111" s="68">
        <v>51</v>
      </c>
      <c r="BS111" s="67">
        <f t="shared" ref="BS111:BS118" si="592">(BR111*$D111*$E111*$G111*$K111*$BS$8)</f>
        <v>1814916.6</v>
      </c>
      <c r="BT111" s="68">
        <v>43</v>
      </c>
      <c r="BU111" s="67">
        <f t="shared" ref="BU111:BU118" si="593">(BT111*$D111*$E111*$G111*$K111*$BU$8)</f>
        <v>1101761.1360000002</v>
      </c>
      <c r="BV111" s="68">
        <v>33</v>
      </c>
      <c r="BW111" s="67">
        <f t="shared" ref="BW111:BW118" si="594">(BV111*$D111*$E111*$G111*$K111*$BW$8)</f>
        <v>1174357.8</v>
      </c>
      <c r="BX111" s="68">
        <v>60</v>
      </c>
      <c r="BY111" s="67">
        <f t="shared" ref="BY111:BY118" si="595">(BX111*$D111*$E111*$G111*$K111*$BY$8)</f>
        <v>1708156.8</v>
      </c>
      <c r="BZ111" s="68">
        <v>81</v>
      </c>
      <c r="CA111" s="75">
        <f t="shared" ref="CA111:CA118" si="596">(BZ111*$D111*$E111*$G111*$K111*$CA$8)</f>
        <v>2306011.6799999997</v>
      </c>
      <c r="CB111" s="68">
        <v>0</v>
      </c>
      <c r="CC111" s="67">
        <f t="shared" ref="CC111:CC118" si="597">(CB111*$D111*$E111*$G111*$J111*$CC$8)</f>
        <v>0</v>
      </c>
      <c r="CD111" s="68">
        <v>1012</v>
      </c>
      <c r="CE111" s="67">
        <f t="shared" ref="CE111:CE118" si="598">(CD111*$D111*$E111*$G111*$J111*$CE$8)</f>
        <v>27130274.863999993</v>
      </c>
      <c r="CF111" s="68">
        <v>0</v>
      </c>
      <c r="CG111" s="67">
        <f t="shared" ref="CG111:CG118" si="599">(CF111*$D111*$E111*$G111*$J111*$CG$8)</f>
        <v>0</v>
      </c>
      <c r="CH111" s="68"/>
      <c r="CI111" s="68">
        <f t="shared" ref="CI111:CI118" si="600">(CH111*$D111*$E111*$G111*$J111*$CI$8)</f>
        <v>0</v>
      </c>
      <c r="CJ111" s="68"/>
      <c r="CK111" s="67">
        <f t="shared" ref="CK111:CK118" si="601">(CJ111*$D111*$E111*$G111*$K111*$CK$8)</f>
        <v>0</v>
      </c>
      <c r="CL111" s="68">
        <v>2</v>
      </c>
      <c r="CM111" s="67">
        <f t="shared" ref="CM111:CM118" si="602">(CL111*$D111*$E111*$G111*$J111*$CM$8)</f>
        <v>33214.159999999996</v>
      </c>
      <c r="CN111" s="68"/>
      <c r="CO111" s="67">
        <f t="shared" ref="CO111:CO118" si="603">(CN111*$D111*$E111*$G111*$J111*$CO$8)</f>
        <v>0</v>
      </c>
      <c r="CP111" s="68">
        <v>3</v>
      </c>
      <c r="CQ111" s="67">
        <f t="shared" ref="CQ111:CQ118" si="604">(CP111*$D111*$E111*$G111*$J111*$CQ$8)</f>
        <v>49821.24</v>
      </c>
      <c r="CR111" s="68">
        <v>23</v>
      </c>
      <c r="CS111" s="67">
        <f t="shared" ref="CS111:CS118" si="605">(CR111*$D111*$E111*$G111*$J111*$CS$8)</f>
        <v>616597.15599999984</v>
      </c>
      <c r="CT111" s="68">
        <v>165</v>
      </c>
      <c r="CU111" s="67">
        <f t="shared" ref="CU111:CU118" si="606">(CT111*$D111*$E111*$G111*$J111*$CU$8)</f>
        <v>4423414.379999999</v>
      </c>
      <c r="CV111" s="68">
        <v>31</v>
      </c>
      <c r="CW111" s="67">
        <f t="shared" ref="CW111:CW118" si="607">(CV111*$D111*$E111*$G111*$K111*$CW$8)</f>
        <v>882547.67999999993</v>
      </c>
      <c r="CX111" s="82"/>
      <c r="CY111" s="67">
        <f t="shared" ref="CY111:CY118" si="608">(CX111*$D111*$E111*$G111*$K111*$CY$8)</f>
        <v>0</v>
      </c>
      <c r="CZ111" s="68"/>
      <c r="DA111" s="67">
        <f t="shared" ref="DA111:DA118" si="609">(CZ111*$D111*$E111*$G111*$J111*$DA$8)</f>
        <v>0</v>
      </c>
      <c r="DB111" s="68">
        <v>0</v>
      </c>
      <c r="DC111" s="73">
        <f t="shared" ref="DC111:DC118" si="610">(DB111*$D111*$E111*$G111*$K111*$DC$8)</f>
        <v>0</v>
      </c>
      <c r="DD111" s="68">
        <v>11</v>
      </c>
      <c r="DE111" s="67">
        <f t="shared" ref="DE111:DE118" si="611">(DD111*$D111*$E111*$G111*$K111*$DE$8)</f>
        <v>313162.08</v>
      </c>
      <c r="DF111" s="83">
        <v>4</v>
      </c>
      <c r="DG111" s="67">
        <f t="shared" ref="DG111:DG118" si="612">(DF111*$D111*$E111*$G111*$K111*$DG$8)</f>
        <v>136652.54399999999</v>
      </c>
      <c r="DH111" s="68">
        <v>59</v>
      </c>
      <c r="DI111" s="67">
        <f t="shared" ref="DI111:DI118" si="613">(DH111*$D111*$E111*$G111*$K111*$DI$8)</f>
        <v>1898046.8975999998</v>
      </c>
      <c r="DJ111" s="68">
        <v>47</v>
      </c>
      <c r="DK111" s="67">
        <f t="shared" ref="DK111:DK118" si="614">(DJ111*$D111*$E111*$G111*$L111*$DK$8)</f>
        <v>2131332.3119999999</v>
      </c>
      <c r="DL111" s="68">
        <v>34</v>
      </c>
      <c r="DM111" s="75">
        <f t="shared" ref="DM111:DM118" si="615">(DL111*$D111*$E111*$G111*$M111*$DM$8)</f>
        <v>1776889.7759999998</v>
      </c>
      <c r="DN111" s="77">
        <f t="shared" si="564"/>
        <v>3047</v>
      </c>
      <c r="DO111" s="75">
        <f t="shared" si="564"/>
        <v>86675631.265599996</v>
      </c>
    </row>
    <row r="112" spans="1:119" ht="30" customHeight="1" x14ac:dyDescent="0.25">
      <c r="A112" s="78"/>
      <c r="B112" s="79">
        <v>88</v>
      </c>
      <c r="C112" s="60" t="s">
        <v>238</v>
      </c>
      <c r="D112" s="61">
        <v>22900</v>
      </c>
      <c r="E112" s="80">
        <v>0.99</v>
      </c>
      <c r="F112" s="80"/>
      <c r="G112" s="63">
        <v>1</v>
      </c>
      <c r="H112" s="64"/>
      <c r="I112" s="64"/>
      <c r="J112" s="61">
        <v>1.4</v>
      </c>
      <c r="K112" s="61">
        <v>1.68</v>
      </c>
      <c r="L112" s="61">
        <v>2.23</v>
      </c>
      <c r="M112" s="65">
        <v>2.57</v>
      </c>
      <c r="N112" s="68">
        <v>7</v>
      </c>
      <c r="O112" s="67">
        <f t="shared" si="296"/>
        <v>244393.38</v>
      </c>
      <c r="P112" s="68">
        <v>22</v>
      </c>
      <c r="Q112" s="68">
        <f t="shared" si="565"/>
        <v>768093.48</v>
      </c>
      <c r="R112" s="68">
        <v>52</v>
      </c>
      <c r="S112" s="67">
        <f t="shared" si="566"/>
        <v>1815493.68</v>
      </c>
      <c r="T112" s="68"/>
      <c r="U112" s="67">
        <f t="shared" si="567"/>
        <v>0</v>
      </c>
      <c r="V112" s="68"/>
      <c r="W112" s="67">
        <f t="shared" si="568"/>
        <v>0</v>
      </c>
      <c r="X112" s="68"/>
      <c r="Y112" s="67">
        <f t="shared" si="569"/>
        <v>0</v>
      </c>
      <c r="Z112" s="68"/>
      <c r="AA112" s="67">
        <f t="shared" si="570"/>
        <v>0</v>
      </c>
      <c r="AB112" s="68"/>
      <c r="AC112" s="67">
        <f t="shared" si="571"/>
        <v>0</v>
      </c>
      <c r="AD112" s="68">
        <v>25</v>
      </c>
      <c r="AE112" s="67">
        <f t="shared" si="572"/>
        <v>872833.50000000012</v>
      </c>
      <c r="AF112" s="68"/>
      <c r="AG112" s="67">
        <f t="shared" si="573"/>
        <v>0</v>
      </c>
      <c r="AH112" s="70"/>
      <c r="AI112" s="67">
        <f t="shared" si="574"/>
        <v>0</v>
      </c>
      <c r="AJ112" s="68"/>
      <c r="AK112" s="67">
        <f t="shared" si="575"/>
        <v>0</v>
      </c>
      <c r="AL112" s="82"/>
      <c r="AM112" s="67">
        <f t="shared" si="576"/>
        <v>0</v>
      </c>
      <c r="AN112" s="68"/>
      <c r="AO112" s="73">
        <f t="shared" si="577"/>
        <v>0</v>
      </c>
      <c r="AP112" s="68"/>
      <c r="AQ112" s="67">
        <f t="shared" si="578"/>
        <v>0</v>
      </c>
      <c r="AR112" s="68"/>
      <c r="AS112" s="68">
        <f t="shared" si="579"/>
        <v>0</v>
      </c>
      <c r="AT112" s="68"/>
      <c r="AU112" s="68">
        <f t="shared" si="580"/>
        <v>0</v>
      </c>
      <c r="AV112" s="68"/>
      <c r="AW112" s="67">
        <f t="shared" si="581"/>
        <v>0</v>
      </c>
      <c r="AX112" s="68"/>
      <c r="AY112" s="67">
        <f t="shared" si="582"/>
        <v>0</v>
      </c>
      <c r="AZ112" s="68"/>
      <c r="BA112" s="67">
        <f t="shared" si="583"/>
        <v>0</v>
      </c>
      <c r="BB112" s="68"/>
      <c r="BC112" s="67">
        <f t="shared" si="584"/>
        <v>0</v>
      </c>
      <c r="BD112" s="68">
        <v>1</v>
      </c>
      <c r="BE112" s="67">
        <f t="shared" si="585"/>
        <v>34913.340000000004</v>
      </c>
      <c r="BF112" s="68">
        <v>7</v>
      </c>
      <c r="BG112" s="67">
        <f t="shared" si="586"/>
        <v>266610.95999999996</v>
      </c>
      <c r="BH112" s="68">
        <v>2</v>
      </c>
      <c r="BI112" s="67">
        <f t="shared" si="587"/>
        <v>76174.559999999998</v>
      </c>
      <c r="BJ112" s="68"/>
      <c r="BK112" s="67">
        <f t="shared" si="588"/>
        <v>0</v>
      </c>
      <c r="BL112" s="68"/>
      <c r="BM112" s="67">
        <f t="shared" si="589"/>
        <v>0</v>
      </c>
      <c r="BN112" s="68"/>
      <c r="BO112" s="67">
        <f t="shared" si="590"/>
        <v>0</v>
      </c>
      <c r="BP112" s="68">
        <v>10</v>
      </c>
      <c r="BQ112" s="67">
        <f t="shared" si="591"/>
        <v>380872.8</v>
      </c>
      <c r="BR112" s="68">
        <v>1</v>
      </c>
      <c r="BS112" s="67">
        <f t="shared" si="592"/>
        <v>47609.1</v>
      </c>
      <c r="BT112" s="68"/>
      <c r="BU112" s="67">
        <f t="shared" si="593"/>
        <v>0</v>
      </c>
      <c r="BV112" s="68"/>
      <c r="BW112" s="67">
        <f t="shared" si="594"/>
        <v>0</v>
      </c>
      <c r="BX112" s="68"/>
      <c r="BY112" s="67">
        <f t="shared" si="595"/>
        <v>0</v>
      </c>
      <c r="BZ112" s="68">
        <v>1</v>
      </c>
      <c r="CA112" s="75">
        <f t="shared" si="596"/>
        <v>38087.279999999999</v>
      </c>
      <c r="CB112" s="68"/>
      <c r="CC112" s="67">
        <f t="shared" si="597"/>
        <v>0</v>
      </c>
      <c r="CD112" s="68"/>
      <c r="CE112" s="67">
        <f t="shared" si="598"/>
        <v>0</v>
      </c>
      <c r="CF112" s="68"/>
      <c r="CG112" s="67">
        <f t="shared" si="599"/>
        <v>0</v>
      </c>
      <c r="CH112" s="68"/>
      <c r="CI112" s="68">
        <f t="shared" si="600"/>
        <v>0</v>
      </c>
      <c r="CJ112" s="68"/>
      <c r="CK112" s="67">
        <f t="shared" si="601"/>
        <v>0</v>
      </c>
      <c r="CL112" s="68"/>
      <c r="CM112" s="67">
        <f t="shared" si="602"/>
        <v>0</v>
      </c>
      <c r="CN112" s="68"/>
      <c r="CO112" s="67">
        <f t="shared" si="603"/>
        <v>0</v>
      </c>
      <c r="CP112" s="68"/>
      <c r="CQ112" s="67">
        <f t="shared" si="604"/>
        <v>0</v>
      </c>
      <c r="CR112" s="68"/>
      <c r="CS112" s="67">
        <f t="shared" si="605"/>
        <v>0</v>
      </c>
      <c r="CT112" s="68">
        <v>4</v>
      </c>
      <c r="CU112" s="67">
        <f t="shared" si="606"/>
        <v>143462.08799999999</v>
      </c>
      <c r="CV112" s="68"/>
      <c r="CW112" s="67">
        <f t="shared" si="607"/>
        <v>0</v>
      </c>
      <c r="CX112" s="82"/>
      <c r="CY112" s="67">
        <f t="shared" si="608"/>
        <v>0</v>
      </c>
      <c r="CZ112" s="68"/>
      <c r="DA112" s="67">
        <f t="shared" si="609"/>
        <v>0</v>
      </c>
      <c r="DB112" s="68"/>
      <c r="DC112" s="73">
        <f t="shared" si="610"/>
        <v>0</v>
      </c>
      <c r="DD112" s="68">
        <v>5</v>
      </c>
      <c r="DE112" s="67">
        <f t="shared" si="611"/>
        <v>190436.4</v>
      </c>
      <c r="DF112" s="83"/>
      <c r="DG112" s="67">
        <f t="shared" si="612"/>
        <v>0</v>
      </c>
      <c r="DH112" s="68"/>
      <c r="DI112" s="67">
        <f t="shared" si="613"/>
        <v>0</v>
      </c>
      <c r="DJ112" s="68"/>
      <c r="DK112" s="67">
        <f t="shared" si="614"/>
        <v>0</v>
      </c>
      <c r="DL112" s="68"/>
      <c r="DM112" s="75">
        <f t="shared" si="615"/>
        <v>0</v>
      </c>
      <c r="DN112" s="77">
        <f t="shared" si="564"/>
        <v>137</v>
      </c>
      <c r="DO112" s="75">
        <f t="shared" si="564"/>
        <v>4878980.568</v>
      </c>
    </row>
    <row r="113" spans="1:119" ht="30" customHeight="1" x14ac:dyDescent="0.25">
      <c r="A113" s="78"/>
      <c r="B113" s="79">
        <v>89</v>
      </c>
      <c r="C113" s="60" t="s">
        <v>239</v>
      </c>
      <c r="D113" s="61">
        <v>22900</v>
      </c>
      <c r="E113" s="80">
        <v>1.1499999999999999</v>
      </c>
      <c r="F113" s="80"/>
      <c r="G113" s="63">
        <v>1</v>
      </c>
      <c r="H113" s="64"/>
      <c r="I113" s="64"/>
      <c r="J113" s="61">
        <v>1.4</v>
      </c>
      <c r="K113" s="61">
        <v>1.68</v>
      </c>
      <c r="L113" s="61">
        <v>2.23</v>
      </c>
      <c r="M113" s="65">
        <v>2.57</v>
      </c>
      <c r="N113" s="68">
        <v>78</v>
      </c>
      <c r="O113" s="67">
        <f t="shared" si="296"/>
        <v>3163360.1999999997</v>
      </c>
      <c r="P113" s="68">
        <v>66</v>
      </c>
      <c r="Q113" s="68">
        <f t="shared" si="565"/>
        <v>2676689.4</v>
      </c>
      <c r="R113" s="68">
        <v>12</v>
      </c>
      <c r="S113" s="67">
        <f t="shared" si="566"/>
        <v>486670.80000000005</v>
      </c>
      <c r="T113" s="68"/>
      <c r="U113" s="67">
        <f t="shared" si="567"/>
        <v>0</v>
      </c>
      <c r="V113" s="68"/>
      <c r="W113" s="67">
        <f t="shared" si="568"/>
        <v>0</v>
      </c>
      <c r="X113" s="68"/>
      <c r="Y113" s="67">
        <f t="shared" si="569"/>
        <v>0</v>
      </c>
      <c r="Z113" s="68"/>
      <c r="AA113" s="67">
        <f t="shared" si="570"/>
        <v>0</v>
      </c>
      <c r="AB113" s="68"/>
      <c r="AC113" s="67">
        <f t="shared" si="571"/>
        <v>0</v>
      </c>
      <c r="AD113" s="68"/>
      <c r="AE113" s="67">
        <f t="shared" si="572"/>
        <v>0</v>
      </c>
      <c r="AF113" s="68"/>
      <c r="AG113" s="67">
        <f t="shared" si="573"/>
        <v>0</v>
      </c>
      <c r="AH113" s="70"/>
      <c r="AI113" s="67">
        <f t="shared" si="574"/>
        <v>0</v>
      </c>
      <c r="AJ113" s="68"/>
      <c r="AK113" s="67">
        <f t="shared" si="575"/>
        <v>0</v>
      </c>
      <c r="AL113" s="82"/>
      <c r="AM113" s="67">
        <f t="shared" si="576"/>
        <v>0</v>
      </c>
      <c r="AN113" s="68">
        <v>1</v>
      </c>
      <c r="AO113" s="73">
        <f t="shared" si="577"/>
        <v>48667.08</v>
      </c>
      <c r="AP113" s="68"/>
      <c r="AQ113" s="67">
        <f t="shared" si="578"/>
        <v>0</v>
      </c>
      <c r="AR113" s="68">
        <v>4</v>
      </c>
      <c r="AS113" s="68">
        <f t="shared" si="579"/>
        <v>132728.39999999997</v>
      </c>
      <c r="AT113" s="68"/>
      <c r="AU113" s="68">
        <f t="shared" si="580"/>
        <v>0</v>
      </c>
      <c r="AV113" s="68"/>
      <c r="AW113" s="67">
        <f t="shared" si="581"/>
        <v>0</v>
      </c>
      <c r="AX113" s="68"/>
      <c r="AY113" s="67">
        <f t="shared" si="582"/>
        <v>0</v>
      </c>
      <c r="AZ113" s="68"/>
      <c r="BA113" s="67">
        <f t="shared" si="583"/>
        <v>0</v>
      </c>
      <c r="BB113" s="68">
        <v>69</v>
      </c>
      <c r="BC113" s="67">
        <f t="shared" si="584"/>
        <v>2798357.0999999996</v>
      </c>
      <c r="BD113" s="68">
        <v>7</v>
      </c>
      <c r="BE113" s="67">
        <f t="shared" si="585"/>
        <v>283891.3</v>
      </c>
      <c r="BF113" s="68">
        <v>129</v>
      </c>
      <c r="BG113" s="67">
        <f t="shared" si="586"/>
        <v>5707321.1999999993</v>
      </c>
      <c r="BH113" s="68">
        <v>43</v>
      </c>
      <c r="BI113" s="67">
        <f t="shared" si="587"/>
        <v>1902440.4</v>
      </c>
      <c r="BJ113" s="68"/>
      <c r="BK113" s="67">
        <f t="shared" si="588"/>
        <v>0</v>
      </c>
      <c r="BL113" s="68"/>
      <c r="BM113" s="67">
        <f t="shared" si="589"/>
        <v>0</v>
      </c>
      <c r="BN113" s="68">
        <v>8</v>
      </c>
      <c r="BO113" s="67">
        <f t="shared" si="590"/>
        <v>389336.64</v>
      </c>
      <c r="BP113" s="68">
        <v>5</v>
      </c>
      <c r="BQ113" s="67">
        <f t="shared" si="591"/>
        <v>221214</v>
      </c>
      <c r="BR113" s="68"/>
      <c r="BS113" s="67">
        <f t="shared" si="592"/>
        <v>0</v>
      </c>
      <c r="BT113" s="68">
        <v>1</v>
      </c>
      <c r="BU113" s="67">
        <f t="shared" si="593"/>
        <v>39818.519999999997</v>
      </c>
      <c r="BV113" s="68">
        <v>24</v>
      </c>
      <c r="BW113" s="67">
        <f t="shared" si="594"/>
        <v>1327284</v>
      </c>
      <c r="BX113" s="68">
        <v>43</v>
      </c>
      <c r="BY113" s="67">
        <f t="shared" si="595"/>
        <v>1902440.4</v>
      </c>
      <c r="BZ113" s="68">
        <v>4</v>
      </c>
      <c r="CA113" s="75">
        <f t="shared" si="596"/>
        <v>176971.19999999998</v>
      </c>
      <c r="CB113" s="68"/>
      <c r="CC113" s="67">
        <f t="shared" si="597"/>
        <v>0</v>
      </c>
      <c r="CD113" s="68"/>
      <c r="CE113" s="67">
        <f t="shared" si="598"/>
        <v>0</v>
      </c>
      <c r="CF113" s="68"/>
      <c r="CG113" s="67">
        <f t="shared" si="599"/>
        <v>0</v>
      </c>
      <c r="CH113" s="68"/>
      <c r="CI113" s="68">
        <f t="shared" si="600"/>
        <v>0</v>
      </c>
      <c r="CJ113" s="68"/>
      <c r="CK113" s="67">
        <f t="shared" si="601"/>
        <v>0</v>
      </c>
      <c r="CL113" s="68"/>
      <c r="CM113" s="67">
        <f t="shared" si="602"/>
        <v>0</v>
      </c>
      <c r="CN113" s="68"/>
      <c r="CO113" s="67">
        <f t="shared" si="603"/>
        <v>0</v>
      </c>
      <c r="CP113" s="68"/>
      <c r="CQ113" s="67">
        <f t="shared" si="604"/>
        <v>0</v>
      </c>
      <c r="CR113" s="68">
        <v>20</v>
      </c>
      <c r="CS113" s="67">
        <f t="shared" si="605"/>
        <v>833239.39999999991</v>
      </c>
      <c r="CT113" s="68">
        <v>44</v>
      </c>
      <c r="CU113" s="67">
        <f t="shared" si="606"/>
        <v>1833126.68</v>
      </c>
      <c r="CV113" s="68">
        <v>17</v>
      </c>
      <c r="CW113" s="67">
        <f t="shared" si="607"/>
        <v>752127.59999999986</v>
      </c>
      <c r="CX113" s="82"/>
      <c r="CY113" s="67">
        <f t="shared" si="608"/>
        <v>0</v>
      </c>
      <c r="CZ113" s="68"/>
      <c r="DA113" s="67">
        <f t="shared" si="609"/>
        <v>0</v>
      </c>
      <c r="DB113" s="68"/>
      <c r="DC113" s="73">
        <f t="shared" si="610"/>
        <v>0</v>
      </c>
      <c r="DD113" s="68">
        <v>8</v>
      </c>
      <c r="DE113" s="67">
        <f t="shared" si="611"/>
        <v>353942.39999999997</v>
      </c>
      <c r="DF113" s="83"/>
      <c r="DG113" s="67">
        <f t="shared" si="612"/>
        <v>0</v>
      </c>
      <c r="DH113" s="68">
        <v>15</v>
      </c>
      <c r="DI113" s="67">
        <f t="shared" si="613"/>
        <v>749915.45999999985</v>
      </c>
      <c r="DJ113" s="68"/>
      <c r="DK113" s="67">
        <f t="shared" si="614"/>
        <v>0</v>
      </c>
      <c r="DL113" s="68">
        <v>20</v>
      </c>
      <c r="DM113" s="75">
        <f t="shared" si="615"/>
        <v>1624342.8</v>
      </c>
      <c r="DN113" s="77">
        <f t="shared" si="564"/>
        <v>618</v>
      </c>
      <c r="DO113" s="75">
        <f t="shared" si="564"/>
        <v>27403884.979999993</v>
      </c>
    </row>
    <row r="114" spans="1:119" ht="15.75" customHeight="1" x14ac:dyDescent="0.25">
      <c r="A114" s="78"/>
      <c r="B114" s="79">
        <v>90</v>
      </c>
      <c r="C114" s="60" t="s">
        <v>240</v>
      </c>
      <c r="D114" s="61">
        <v>22900</v>
      </c>
      <c r="E114" s="80">
        <v>2.82</v>
      </c>
      <c r="F114" s="80"/>
      <c r="G114" s="63">
        <v>1</v>
      </c>
      <c r="H114" s="64"/>
      <c r="I114" s="64"/>
      <c r="J114" s="61">
        <v>1.4</v>
      </c>
      <c r="K114" s="61">
        <v>1.68</v>
      </c>
      <c r="L114" s="61">
        <v>2.23</v>
      </c>
      <c r="M114" s="65">
        <v>2.57</v>
      </c>
      <c r="N114" s="68">
        <v>67</v>
      </c>
      <c r="O114" s="67">
        <f t="shared" si="296"/>
        <v>6663158.04</v>
      </c>
      <c r="P114" s="68">
        <v>239</v>
      </c>
      <c r="Q114" s="68">
        <f t="shared" si="565"/>
        <v>23768578.68</v>
      </c>
      <c r="R114" s="68">
        <v>1</v>
      </c>
      <c r="S114" s="67">
        <f t="shared" si="566"/>
        <v>99450.12</v>
      </c>
      <c r="T114" s="68"/>
      <c r="U114" s="67">
        <f t="shared" si="567"/>
        <v>0</v>
      </c>
      <c r="V114" s="68"/>
      <c r="W114" s="67">
        <f t="shared" si="568"/>
        <v>0</v>
      </c>
      <c r="X114" s="68"/>
      <c r="Y114" s="67">
        <f t="shared" si="569"/>
        <v>0</v>
      </c>
      <c r="Z114" s="68"/>
      <c r="AA114" s="67">
        <f t="shared" si="570"/>
        <v>0</v>
      </c>
      <c r="AB114" s="68"/>
      <c r="AC114" s="67">
        <f t="shared" si="571"/>
        <v>0</v>
      </c>
      <c r="AD114" s="68"/>
      <c r="AE114" s="67">
        <f t="shared" si="572"/>
        <v>0</v>
      </c>
      <c r="AF114" s="68"/>
      <c r="AG114" s="67">
        <f t="shared" si="573"/>
        <v>0</v>
      </c>
      <c r="AH114" s="70"/>
      <c r="AI114" s="67">
        <f t="shared" si="574"/>
        <v>0</v>
      </c>
      <c r="AJ114" s="68">
        <v>4</v>
      </c>
      <c r="AK114" s="67">
        <f t="shared" si="575"/>
        <v>397800.48</v>
      </c>
      <c r="AL114" s="82"/>
      <c r="AM114" s="67">
        <f t="shared" si="576"/>
        <v>0</v>
      </c>
      <c r="AN114" s="68">
        <v>4</v>
      </c>
      <c r="AO114" s="73">
        <f t="shared" si="577"/>
        <v>477360.57599999994</v>
      </c>
      <c r="AP114" s="68"/>
      <c r="AQ114" s="67">
        <f t="shared" si="578"/>
        <v>0</v>
      </c>
      <c r="AR114" s="68"/>
      <c r="AS114" s="68">
        <f t="shared" si="579"/>
        <v>0</v>
      </c>
      <c r="AT114" s="68"/>
      <c r="AU114" s="68">
        <f t="shared" si="580"/>
        <v>0</v>
      </c>
      <c r="AV114" s="68"/>
      <c r="AW114" s="67">
        <f t="shared" si="581"/>
        <v>0</v>
      </c>
      <c r="AX114" s="68"/>
      <c r="AY114" s="67">
        <f t="shared" si="582"/>
        <v>0</v>
      </c>
      <c r="AZ114" s="68"/>
      <c r="BA114" s="67">
        <f t="shared" si="583"/>
        <v>0</v>
      </c>
      <c r="BB114" s="68">
        <v>3</v>
      </c>
      <c r="BC114" s="67">
        <f t="shared" si="584"/>
        <v>298350.36</v>
      </c>
      <c r="BD114" s="68">
        <v>3</v>
      </c>
      <c r="BE114" s="67">
        <f t="shared" si="585"/>
        <v>298350.36</v>
      </c>
      <c r="BF114" s="68">
        <v>5</v>
      </c>
      <c r="BG114" s="67">
        <f t="shared" si="586"/>
        <v>542455.19999999995</v>
      </c>
      <c r="BH114" s="68">
        <v>147</v>
      </c>
      <c r="BI114" s="67">
        <f t="shared" si="587"/>
        <v>15948182.879999999</v>
      </c>
      <c r="BJ114" s="68"/>
      <c r="BK114" s="67">
        <f t="shared" si="588"/>
        <v>0</v>
      </c>
      <c r="BL114" s="68"/>
      <c r="BM114" s="67">
        <f t="shared" si="589"/>
        <v>0</v>
      </c>
      <c r="BN114" s="68">
        <f>19-7</f>
        <v>12</v>
      </c>
      <c r="BO114" s="67">
        <f t="shared" si="590"/>
        <v>1432081.7280000001</v>
      </c>
      <c r="BP114" s="68">
        <v>1</v>
      </c>
      <c r="BQ114" s="67">
        <f t="shared" si="591"/>
        <v>108491.03999999998</v>
      </c>
      <c r="BR114" s="68">
        <v>8</v>
      </c>
      <c r="BS114" s="67">
        <f t="shared" si="592"/>
        <v>1084910.3999999999</v>
      </c>
      <c r="BT114" s="68">
        <v>1</v>
      </c>
      <c r="BU114" s="67">
        <f t="shared" si="593"/>
        <v>97641.935999999987</v>
      </c>
      <c r="BV114" s="68">
        <v>20</v>
      </c>
      <c r="BW114" s="67">
        <f t="shared" si="594"/>
        <v>2712276</v>
      </c>
      <c r="BX114" s="68">
        <v>9</v>
      </c>
      <c r="BY114" s="67">
        <f t="shared" si="595"/>
        <v>976419.36</v>
      </c>
      <c r="BZ114" s="68">
        <v>3</v>
      </c>
      <c r="CA114" s="75">
        <f t="shared" si="596"/>
        <v>325473.12</v>
      </c>
      <c r="CB114" s="68"/>
      <c r="CC114" s="67">
        <f t="shared" si="597"/>
        <v>0</v>
      </c>
      <c r="CD114" s="68"/>
      <c r="CE114" s="67">
        <f t="shared" si="598"/>
        <v>0</v>
      </c>
      <c r="CF114" s="68"/>
      <c r="CG114" s="67">
        <f t="shared" si="599"/>
        <v>0</v>
      </c>
      <c r="CH114" s="68"/>
      <c r="CI114" s="68">
        <f t="shared" si="600"/>
        <v>0</v>
      </c>
      <c r="CJ114" s="68"/>
      <c r="CK114" s="67">
        <f t="shared" si="601"/>
        <v>0</v>
      </c>
      <c r="CL114" s="68"/>
      <c r="CM114" s="67">
        <f t="shared" si="602"/>
        <v>0</v>
      </c>
      <c r="CN114" s="68"/>
      <c r="CO114" s="67">
        <f t="shared" si="603"/>
        <v>0</v>
      </c>
      <c r="CP114" s="68"/>
      <c r="CQ114" s="67">
        <f t="shared" si="604"/>
        <v>0</v>
      </c>
      <c r="CR114" s="68">
        <v>7</v>
      </c>
      <c r="CS114" s="67">
        <f t="shared" si="605"/>
        <v>715136.77199999988</v>
      </c>
      <c r="CT114" s="68">
        <v>8</v>
      </c>
      <c r="CU114" s="67">
        <f t="shared" si="606"/>
        <v>817299.16799999971</v>
      </c>
      <c r="CV114" s="68"/>
      <c r="CW114" s="67">
        <f t="shared" si="607"/>
        <v>0</v>
      </c>
      <c r="CX114" s="82"/>
      <c r="CY114" s="67">
        <f t="shared" si="608"/>
        <v>0</v>
      </c>
      <c r="CZ114" s="68"/>
      <c r="DA114" s="67">
        <f t="shared" si="609"/>
        <v>0</v>
      </c>
      <c r="DB114" s="68"/>
      <c r="DC114" s="73">
        <f t="shared" si="610"/>
        <v>0</v>
      </c>
      <c r="DD114" s="68">
        <v>10</v>
      </c>
      <c r="DE114" s="67">
        <f t="shared" si="611"/>
        <v>1084910.3999999999</v>
      </c>
      <c r="DF114" s="83"/>
      <c r="DG114" s="67">
        <f t="shared" si="612"/>
        <v>0</v>
      </c>
      <c r="DH114" s="68">
        <v>3</v>
      </c>
      <c r="DI114" s="67">
        <f t="shared" si="613"/>
        <v>367784.62559999997</v>
      </c>
      <c r="DJ114" s="68"/>
      <c r="DK114" s="67">
        <f t="shared" si="614"/>
        <v>0</v>
      </c>
      <c r="DL114" s="68">
        <v>3</v>
      </c>
      <c r="DM114" s="75">
        <f t="shared" si="615"/>
        <v>597475.65599999996</v>
      </c>
      <c r="DN114" s="77">
        <f t="shared" si="564"/>
        <v>558</v>
      </c>
      <c r="DO114" s="75">
        <f t="shared" si="564"/>
        <v>58813586.901599988</v>
      </c>
    </row>
    <row r="115" spans="1:119" s="8" customFormat="1" ht="28.5" customHeight="1" x14ac:dyDescent="0.25">
      <c r="A115" s="78"/>
      <c r="B115" s="79">
        <v>91</v>
      </c>
      <c r="C115" s="60" t="s">
        <v>241</v>
      </c>
      <c r="D115" s="61">
        <v>22900</v>
      </c>
      <c r="E115" s="80">
        <v>2.52</v>
      </c>
      <c r="F115" s="80"/>
      <c r="G115" s="63">
        <v>1</v>
      </c>
      <c r="H115" s="64"/>
      <c r="I115" s="64"/>
      <c r="J115" s="61">
        <v>1.4</v>
      </c>
      <c r="K115" s="61">
        <v>1.68</v>
      </c>
      <c r="L115" s="61">
        <v>2.23</v>
      </c>
      <c r="M115" s="65">
        <v>2.57</v>
      </c>
      <c r="N115" s="68">
        <v>442</v>
      </c>
      <c r="O115" s="67">
        <f t="shared" si="296"/>
        <v>39280681.440000005</v>
      </c>
      <c r="P115" s="68">
        <f>2058+42</f>
        <v>2100</v>
      </c>
      <c r="Q115" s="68">
        <f t="shared" si="565"/>
        <v>186627672.00000003</v>
      </c>
      <c r="R115" s="68">
        <v>1</v>
      </c>
      <c r="S115" s="67">
        <f t="shared" si="566"/>
        <v>88870.32</v>
      </c>
      <c r="T115" s="68"/>
      <c r="U115" s="67">
        <f t="shared" si="567"/>
        <v>0</v>
      </c>
      <c r="V115" s="68">
        <v>0</v>
      </c>
      <c r="W115" s="67">
        <f t="shared" si="568"/>
        <v>0</v>
      </c>
      <c r="X115" s="68">
        <v>0</v>
      </c>
      <c r="Y115" s="67">
        <f t="shared" si="569"/>
        <v>0</v>
      </c>
      <c r="Z115" s="68"/>
      <c r="AA115" s="67">
        <f t="shared" si="570"/>
        <v>0</v>
      </c>
      <c r="AB115" s="68">
        <v>0</v>
      </c>
      <c r="AC115" s="67">
        <f t="shared" si="571"/>
        <v>0</v>
      </c>
      <c r="AD115" s="68"/>
      <c r="AE115" s="67">
        <f t="shared" si="572"/>
        <v>0</v>
      </c>
      <c r="AF115" s="68"/>
      <c r="AG115" s="67">
        <f t="shared" si="573"/>
        <v>0</v>
      </c>
      <c r="AH115" s="70"/>
      <c r="AI115" s="67">
        <f t="shared" si="574"/>
        <v>0</v>
      </c>
      <c r="AJ115" s="68">
        <v>20</v>
      </c>
      <c r="AK115" s="67">
        <f t="shared" si="575"/>
        <v>1777406.4000000001</v>
      </c>
      <c r="AL115" s="82"/>
      <c r="AM115" s="67">
        <f t="shared" si="576"/>
        <v>0</v>
      </c>
      <c r="AN115" s="68">
        <v>24</v>
      </c>
      <c r="AO115" s="73">
        <f t="shared" si="577"/>
        <v>2559465.2160000005</v>
      </c>
      <c r="AP115" s="68"/>
      <c r="AQ115" s="67">
        <f t="shared" si="578"/>
        <v>0</v>
      </c>
      <c r="AR115" s="68">
        <v>2</v>
      </c>
      <c r="AS115" s="68">
        <f t="shared" si="579"/>
        <v>145424.16</v>
      </c>
      <c r="AT115" s="68"/>
      <c r="AU115" s="68">
        <f t="shared" si="580"/>
        <v>0</v>
      </c>
      <c r="AV115" s="68">
        <v>0</v>
      </c>
      <c r="AW115" s="67">
        <f t="shared" si="581"/>
        <v>0</v>
      </c>
      <c r="AX115" s="68">
        <v>0</v>
      </c>
      <c r="AY115" s="67">
        <f t="shared" si="582"/>
        <v>0</v>
      </c>
      <c r="AZ115" s="68">
        <v>0</v>
      </c>
      <c r="BA115" s="67">
        <f t="shared" si="583"/>
        <v>0</v>
      </c>
      <c r="BB115" s="68">
        <v>48</v>
      </c>
      <c r="BC115" s="67">
        <f t="shared" si="584"/>
        <v>4265775.3600000003</v>
      </c>
      <c r="BD115" s="68">
        <v>72</v>
      </c>
      <c r="BE115" s="67">
        <f t="shared" si="585"/>
        <v>6398663.04</v>
      </c>
      <c r="BF115" s="68">
        <v>305</v>
      </c>
      <c r="BG115" s="67">
        <f t="shared" si="586"/>
        <v>29569579.199999999</v>
      </c>
      <c r="BH115" s="68">
        <v>920</v>
      </c>
      <c r="BI115" s="67">
        <f t="shared" si="587"/>
        <v>89193484.799999997</v>
      </c>
      <c r="BJ115" s="68">
        <v>0</v>
      </c>
      <c r="BK115" s="67">
        <f t="shared" si="588"/>
        <v>0</v>
      </c>
      <c r="BL115" s="68">
        <v>0</v>
      </c>
      <c r="BM115" s="67">
        <f t="shared" si="589"/>
        <v>0</v>
      </c>
      <c r="BN115" s="68">
        <v>75</v>
      </c>
      <c r="BO115" s="67">
        <f t="shared" si="590"/>
        <v>7998328.8000000007</v>
      </c>
      <c r="BP115" s="68">
        <v>10</v>
      </c>
      <c r="BQ115" s="67">
        <f t="shared" si="591"/>
        <v>969494.39999999991</v>
      </c>
      <c r="BR115" s="68">
        <v>48</v>
      </c>
      <c r="BS115" s="67">
        <f t="shared" si="592"/>
        <v>5816966.4000000004</v>
      </c>
      <c r="BT115" s="68">
        <v>11</v>
      </c>
      <c r="BU115" s="67">
        <f t="shared" si="593"/>
        <v>959799.45599999989</v>
      </c>
      <c r="BV115" s="68">
        <v>135</v>
      </c>
      <c r="BW115" s="67">
        <f t="shared" si="594"/>
        <v>16360218</v>
      </c>
      <c r="BX115" s="68">
        <v>83</v>
      </c>
      <c r="BY115" s="67">
        <f t="shared" si="595"/>
        <v>8046803.5199999996</v>
      </c>
      <c r="BZ115" s="68">
        <v>27</v>
      </c>
      <c r="CA115" s="75">
        <f t="shared" si="596"/>
        <v>2617634.88</v>
      </c>
      <c r="CB115" s="68">
        <v>0</v>
      </c>
      <c r="CC115" s="67">
        <f t="shared" si="597"/>
        <v>0</v>
      </c>
      <c r="CD115" s="68">
        <v>0</v>
      </c>
      <c r="CE115" s="67">
        <f t="shared" si="598"/>
        <v>0</v>
      </c>
      <c r="CF115" s="68">
        <v>0</v>
      </c>
      <c r="CG115" s="67">
        <f t="shared" si="599"/>
        <v>0</v>
      </c>
      <c r="CH115" s="68"/>
      <c r="CI115" s="68">
        <f t="shared" si="600"/>
        <v>0</v>
      </c>
      <c r="CJ115" s="68"/>
      <c r="CK115" s="67">
        <f t="shared" si="601"/>
        <v>0</v>
      </c>
      <c r="CL115" s="68">
        <v>1</v>
      </c>
      <c r="CM115" s="67">
        <f t="shared" si="602"/>
        <v>56553.84</v>
      </c>
      <c r="CN115" s="68">
        <v>2</v>
      </c>
      <c r="CO115" s="67">
        <f t="shared" si="603"/>
        <v>113107.68</v>
      </c>
      <c r="CP115" s="68">
        <v>12</v>
      </c>
      <c r="CQ115" s="67">
        <f t="shared" si="604"/>
        <v>678646.07999999984</v>
      </c>
      <c r="CR115" s="68">
        <v>70</v>
      </c>
      <c r="CS115" s="67">
        <f t="shared" si="605"/>
        <v>6390583.919999999</v>
      </c>
      <c r="CT115" s="68">
        <v>172</v>
      </c>
      <c r="CU115" s="67">
        <f t="shared" si="606"/>
        <v>15702577.631999997</v>
      </c>
      <c r="CV115" s="68">
        <v>1</v>
      </c>
      <c r="CW115" s="67">
        <f t="shared" si="607"/>
        <v>96949.440000000002</v>
      </c>
      <c r="CX115" s="82">
        <v>5</v>
      </c>
      <c r="CY115" s="67">
        <f t="shared" si="608"/>
        <v>436272.48</v>
      </c>
      <c r="CZ115" s="68"/>
      <c r="DA115" s="67">
        <f t="shared" si="609"/>
        <v>0</v>
      </c>
      <c r="DB115" s="68"/>
      <c r="DC115" s="73">
        <f t="shared" si="610"/>
        <v>0</v>
      </c>
      <c r="DD115" s="68">
        <v>105</v>
      </c>
      <c r="DE115" s="67">
        <f t="shared" si="611"/>
        <v>10179691.199999999</v>
      </c>
      <c r="DF115" s="83"/>
      <c r="DG115" s="67">
        <f t="shared" si="612"/>
        <v>0</v>
      </c>
      <c r="DH115" s="68">
        <v>45</v>
      </c>
      <c r="DI115" s="67">
        <f t="shared" si="613"/>
        <v>4929879.0239999993</v>
      </c>
      <c r="DJ115" s="68">
        <v>3</v>
      </c>
      <c r="DK115" s="67">
        <f t="shared" si="614"/>
        <v>463279.82400000002</v>
      </c>
      <c r="DL115" s="68">
        <v>11</v>
      </c>
      <c r="DM115" s="75">
        <f t="shared" si="615"/>
        <v>1957686.1919999998</v>
      </c>
      <c r="DN115" s="77">
        <f t="shared" si="564"/>
        <v>4750</v>
      </c>
      <c r="DO115" s="75">
        <f t="shared" si="564"/>
        <v>443681494.70399988</v>
      </c>
    </row>
    <row r="116" spans="1:119" s="8" customFormat="1" ht="28.5" customHeight="1" x14ac:dyDescent="0.25">
      <c r="A116" s="78"/>
      <c r="B116" s="79">
        <v>92</v>
      </c>
      <c r="C116" s="60" t="s">
        <v>242</v>
      </c>
      <c r="D116" s="61">
        <v>22900</v>
      </c>
      <c r="E116" s="80">
        <v>3.12</v>
      </c>
      <c r="F116" s="80"/>
      <c r="G116" s="63">
        <v>1</v>
      </c>
      <c r="H116" s="64"/>
      <c r="I116" s="64"/>
      <c r="J116" s="61">
        <v>1.4</v>
      </c>
      <c r="K116" s="61">
        <v>1.68</v>
      </c>
      <c r="L116" s="61">
        <v>2.23</v>
      </c>
      <c r="M116" s="65">
        <v>2.57</v>
      </c>
      <c r="N116" s="68">
        <v>3</v>
      </c>
      <c r="O116" s="67">
        <f t="shared" si="296"/>
        <v>330089.76</v>
      </c>
      <c r="P116" s="68">
        <f>27+7</f>
        <v>34</v>
      </c>
      <c r="Q116" s="68">
        <f t="shared" si="565"/>
        <v>3741017.2800000003</v>
      </c>
      <c r="R116" s="68"/>
      <c r="S116" s="67">
        <f t="shared" si="566"/>
        <v>0</v>
      </c>
      <c r="T116" s="68"/>
      <c r="U116" s="67">
        <f t="shared" si="567"/>
        <v>0</v>
      </c>
      <c r="V116" s="68"/>
      <c r="W116" s="67">
        <f t="shared" si="568"/>
        <v>0</v>
      </c>
      <c r="X116" s="68"/>
      <c r="Y116" s="67">
        <f t="shared" si="569"/>
        <v>0</v>
      </c>
      <c r="Z116" s="68"/>
      <c r="AA116" s="67">
        <f t="shared" si="570"/>
        <v>0</v>
      </c>
      <c r="AB116" s="68"/>
      <c r="AC116" s="67">
        <f t="shared" si="571"/>
        <v>0</v>
      </c>
      <c r="AD116" s="68"/>
      <c r="AE116" s="67">
        <f t="shared" si="572"/>
        <v>0</v>
      </c>
      <c r="AF116" s="68"/>
      <c r="AG116" s="67">
        <f t="shared" si="573"/>
        <v>0</v>
      </c>
      <c r="AH116" s="70"/>
      <c r="AI116" s="67">
        <f t="shared" si="574"/>
        <v>0</v>
      </c>
      <c r="AJ116" s="68"/>
      <c r="AK116" s="67">
        <f t="shared" si="575"/>
        <v>0</v>
      </c>
      <c r="AL116" s="82"/>
      <c r="AM116" s="67">
        <f t="shared" si="576"/>
        <v>0</v>
      </c>
      <c r="AN116" s="68"/>
      <c r="AO116" s="73">
        <f t="shared" si="577"/>
        <v>0</v>
      </c>
      <c r="AP116" s="68"/>
      <c r="AQ116" s="67">
        <f t="shared" si="578"/>
        <v>0</v>
      </c>
      <c r="AR116" s="68"/>
      <c r="AS116" s="68">
        <f t="shared" si="579"/>
        <v>0</v>
      </c>
      <c r="AT116" s="68"/>
      <c r="AU116" s="68">
        <f t="shared" si="580"/>
        <v>0</v>
      </c>
      <c r="AV116" s="68"/>
      <c r="AW116" s="67">
        <f t="shared" si="581"/>
        <v>0</v>
      </c>
      <c r="AX116" s="68"/>
      <c r="AY116" s="67">
        <f t="shared" si="582"/>
        <v>0</v>
      </c>
      <c r="AZ116" s="68"/>
      <c r="BA116" s="67">
        <f t="shared" si="583"/>
        <v>0</v>
      </c>
      <c r="BB116" s="68"/>
      <c r="BC116" s="67">
        <f t="shared" si="584"/>
        <v>0</v>
      </c>
      <c r="BD116" s="68"/>
      <c r="BE116" s="67">
        <f t="shared" si="585"/>
        <v>0</v>
      </c>
      <c r="BF116" s="68">
        <v>24</v>
      </c>
      <c r="BG116" s="67">
        <f t="shared" si="586"/>
        <v>2880783.36</v>
      </c>
      <c r="BH116" s="68">
        <v>20</v>
      </c>
      <c r="BI116" s="67">
        <f t="shared" si="587"/>
        <v>2400652.7999999998</v>
      </c>
      <c r="BJ116" s="68"/>
      <c r="BK116" s="67">
        <f t="shared" si="588"/>
        <v>0</v>
      </c>
      <c r="BL116" s="68"/>
      <c r="BM116" s="67">
        <f t="shared" si="589"/>
        <v>0</v>
      </c>
      <c r="BN116" s="68"/>
      <c r="BO116" s="67">
        <f t="shared" si="590"/>
        <v>0</v>
      </c>
      <c r="BP116" s="68"/>
      <c r="BQ116" s="67">
        <f t="shared" si="591"/>
        <v>0</v>
      </c>
      <c r="BR116" s="68"/>
      <c r="BS116" s="67">
        <f t="shared" si="592"/>
        <v>0</v>
      </c>
      <c r="BT116" s="68"/>
      <c r="BU116" s="67">
        <f t="shared" si="593"/>
        <v>0</v>
      </c>
      <c r="BV116" s="68"/>
      <c r="BW116" s="67">
        <f t="shared" si="594"/>
        <v>0</v>
      </c>
      <c r="BX116" s="68">
        <v>4</v>
      </c>
      <c r="BY116" s="67">
        <f t="shared" si="595"/>
        <v>480130.56</v>
      </c>
      <c r="BZ116" s="68"/>
      <c r="CA116" s="75">
        <f t="shared" si="596"/>
        <v>0</v>
      </c>
      <c r="CB116" s="68"/>
      <c r="CC116" s="67">
        <f t="shared" si="597"/>
        <v>0</v>
      </c>
      <c r="CD116" s="68"/>
      <c r="CE116" s="67">
        <f t="shared" si="598"/>
        <v>0</v>
      </c>
      <c r="CF116" s="68"/>
      <c r="CG116" s="67">
        <f t="shared" si="599"/>
        <v>0</v>
      </c>
      <c r="CH116" s="68"/>
      <c r="CI116" s="68">
        <f t="shared" si="600"/>
        <v>0</v>
      </c>
      <c r="CJ116" s="68"/>
      <c r="CK116" s="67">
        <f t="shared" si="601"/>
        <v>0</v>
      </c>
      <c r="CL116" s="68"/>
      <c r="CM116" s="67">
        <f t="shared" si="602"/>
        <v>0</v>
      </c>
      <c r="CN116" s="68"/>
      <c r="CO116" s="67">
        <f t="shared" si="603"/>
        <v>0</v>
      </c>
      <c r="CP116" s="68"/>
      <c r="CQ116" s="67">
        <f t="shared" si="604"/>
        <v>0</v>
      </c>
      <c r="CR116" s="68"/>
      <c r="CS116" s="67">
        <f t="shared" si="605"/>
        <v>0</v>
      </c>
      <c r="CT116" s="68"/>
      <c r="CU116" s="67">
        <f t="shared" si="606"/>
        <v>0</v>
      </c>
      <c r="CV116" s="68"/>
      <c r="CW116" s="67">
        <f t="shared" si="607"/>
        <v>0</v>
      </c>
      <c r="CX116" s="82"/>
      <c r="CY116" s="67">
        <f t="shared" si="608"/>
        <v>0</v>
      </c>
      <c r="CZ116" s="68"/>
      <c r="DA116" s="67">
        <f t="shared" si="609"/>
        <v>0</v>
      </c>
      <c r="DB116" s="68"/>
      <c r="DC116" s="73">
        <f t="shared" si="610"/>
        <v>0</v>
      </c>
      <c r="DD116" s="68"/>
      <c r="DE116" s="67">
        <f t="shared" si="611"/>
        <v>0</v>
      </c>
      <c r="DF116" s="83"/>
      <c r="DG116" s="67">
        <f t="shared" si="612"/>
        <v>0</v>
      </c>
      <c r="DH116" s="68"/>
      <c r="DI116" s="67">
        <f t="shared" si="613"/>
        <v>0</v>
      </c>
      <c r="DJ116" s="68"/>
      <c r="DK116" s="67">
        <f t="shared" si="614"/>
        <v>0</v>
      </c>
      <c r="DL116" s="68"/>
      <c r="DM116" s="75">
        <f t="shared" si="615"/>
        <v>0</v>
      </c>
      <c r="DN116" s="77">
        <f t="shared" si="564"/>
        <v>85</v>
      </c>
      <c r="DO116" s="75">
        <f t="shared" si="564"/>
        <v>9832673.7599999998</v>
      </c>
    </row>
    <row r="117" spans="1:119" ht="28.5" customHeight="1" x14ac:dyDescent="0.25">
      <c r="A117" s="78"/>
      <c r="B117" s="79">
        <v>93</v>
      </c>
      <c r="C117" s="60" t="s">
        <v>243</v>
      </c>
      <c r="D117" s="61">
        <v>22900</v>
      </c>
      <c r="E117" s="80">
        <v>4.51</v>
      </c>
      <c r="F117" s="80"/>
      <c r="G117" s="63">
        <v>1</v>
      </c>
      <c r="H117" s="64"/>
      <c r="I117" s="64"/>
      <c r="J117" s="61">
        <v>1.4</v>
      </c>
      <c r="K117" s="61">
        <v>1.68</v>
      </c>
      <c r="L117" s="61">
        <v>2.23</v>
      </c>
      <c r="M117" s="65">
        <v>2.57</v>
      </c>
      <c r="N117" s="68"/>
      <c r="O117" s="67">
        <f t="shared" si="296"/>
        <v>0</v>
      </c>
      <c r="P117" s="68">
        <f>6+14</f>
        <v>20</v>
      </c>
      <c r="Q117" s="68">
        <f t="shared" si="565"/>
        <v>3180993.2</v>
      </c>
      <c r="R117" s="68"/>
      <c r="S117" s="67">
        <f t="shared" si="566"/>
        <v>0</v>
      </c>
      <c r="T117" s="68"/>
      <c r="U117" s="67">
        <f t="shared" si="567"/>
        <v>0</v>
      </c>
      <c r="V117" s="68"/>
      <c r="W117" s="67">
        <f t="shared" si="568"/>
        <v>0</v>
      </c>
      <c r="X117" s="68"/>
      <c r="Y117" s="67">
        <f t="shared" si="569"/>
        <v>0</v>
      </c>
      <c r="Z117" s="68"/>
      <c r="AA117" s="67">
        <f t="shared" si="570"/>
        <v>0</v>
      </c>
      <c r="AB117" s="68"/>
      <c r="AC117" s="67">
        <f t="shared" si="571"/>
        <v>0</v>
      </c>
      <c r="AD117" s="68"/>
      <c r="AE117" s="67">
        <f t="shared" si="572"/>
        <v>0</v>
      </c>
      <c r="AF117" s="68"/>
      <c r="AG117" s="67">
        <f t="shared" si="573"/>
        <v>0</v>
      </c>
      <c r="AH117" s="70"/>
      <c r="AI117" s="67">
        <f t="shared" si="574"/>
        <v>0</v>
      </c>
      <c r="AJ117" s="68"/>
      <c r="AK117" s="67">
        <f t="shared" si="575"/>
        <v>0</v>
      </c>
      <c r="AL117" s="82"/>
      <c r="AM117" s="67">
        <f t="shared" si="576"/>
        <v>0</v>
      </c>
      <c r="AN117" s="68"/>
      <c r="AO117" s="73">
        <f t="shared" si="577"/>
        <v>0</v>
      </c>
      <c r="AP117" s="68"/>
      <c r="AQ117" s="67">
        <f t="shared" si="578"/>
        <v>0</v>
      </c>
      <c r="AR117" s="68"/>
      <c r="AS117" s="68">
        <f t="shared" si="579"/>
        <v>0</v>
      </c>
      <c r="AT117" s="68"/>
      <c r="AU117" s="68">
        <f t="shared" si="580"/>
        <v>0</v>
      </c>
      <c r="AV117" s="68"/>
      <c r="AW117" s="67">
        <f t="shared" si="581"/>
        <v>0</v>
      </c>
      <c r="AX117" s="68"/>
      <c r="AY117" s="67">
        <f t="shared" si="582"/>
        <v>0</v>
      </c>
      <c r="AZ117" s="68"/>
      <c r="BA117" s="67">
        <f t="shared" si="583"/>
        <v>0</v>
      </c>
      <c r="BB117" s="68"/>
      <c r="BC117" s="67">
        <f t="shared" si="584"/>
        <v>0</v>
      </c>
      <c r="BD117" s="68"/>
      <c r="BE117" s="67">
        <f t="shared" si="585"/>
        <v>0</v>
      </c>
      <c r="BF117" s="68">
        <v>12</v>
      </c>
      <c r="BG117" s="67">
        <f t="shared" si="586"/>
        <v>2082104.64</v>
      </c>
      <c r="BH117" s="68">
        <v>41</v>
      </c>
      <c r="BI117" s="67">
        <f t="shared" si="587"/>
        <v>7113857.5199999996</v>
      </c>
      <c r="BJ117" s="68"/>
      <c r="BK117" s="67">
        <f t="shared" si="588"/>
        <v>0</v>
      </c>
      <c r="BL117" s="68"/>
      <c r="BM117" s="67">
        <f t="shared" si="589"/>
        <v>0</v>
      </c>
      <c r="BN117" s="68"/>
      <c r="BO117" s="67">
        <f t="shared" si="590"/>
        <v>0</v>
      </c>
      <c r="BP117" s="68"/>
      <c r="BQ117" s="67">
        <f t="shared" si="591"/>
        <v>0</v>
      </c>
      <c r="BR117" s="68"/>
      <c r="BS117" s="67">
        <f t="shared" si="592"/>
        <v>0</v>
      </c>
      <c r="BT117" s="68"/>
      <c r="BU117" s="67">
        <f t="shared" si="593"/>
        <v>0</v>
      </c>
      <c r="BV117" s="68"/>
      <c r="BW117" s="67">
        <f t="shared" si="594"/>
        <v>0</v>
      </c>
      <c r="BX117" s="68"/>
      <c r="BY117" s="67">
        <f t="shared" si="595"/>
        <v>0</v>
      </c>
      <c r="BZ117" s="68"/>
      <c r="CA117" s="75">
        <f t="shared" si="596"/>
        <v>0</v>
      </c>
      <c r="CB117" s="68"/>
      <c r="CC117" s="67">
        <f t="shared" si="597"/>
        <v>0</v>
      </c>
      <c r="CD117" s="68"/>
      <c r="CE117" s="67">
        <f t="shared" si="598"/>
        <v>0</v>
      </c>
      <c r="CF117" s="68"/>
      <c r="CG117" s="67">
        <f t="shared" si="599"/>
        <v>0</v>
      </c>
      <c r="CH117" s="68"/>
      <c r="CI117" s="68">
        <f t="shared" si="600"/>
        <v>0</v>
      </c>
      <c r="CJ117" s="68"/>
      <c r="CK117" s="67">
        <f t="shared" si="601"/>
        <v>0</v>
      </c>
      <c r="CL117" s="68"/>
      <c r="CM117" s="67">
        <f t="shared" si="602"/>
        <v>0</v>
      </c>
      <c r="CN117" s="68"/>
      <c r="CO117" s="67">
        <f t="shared" si="603"/>
        <v>0</v>
      </c>
      <c r="CP117" s="68"/>
      <c r="CQ117" s="67">
        <f t="shared" si="604"/>
        <v>0</v>
      </c>
      <c r="CR117" s="68"/>
      <c r="CS117" s="67">
        <f t="shared" si="605"/>
        <v>0</v>
      </c>
      <c r="CT117" s="68"/>
      <c r="CU117" s="67">
        <f t="shared" si="606"/>
        <v>0</v>
      </c>
      <c r="CV117" s="68"/>
      <c r="CW117" s="67">
        <f t="shared" si="607"/>
        <v>0</v>
      </c>
      <c r="CX117" s="82"/>
      <c r="CY117" s="67">
        <f t="shared" si="608"/>
        <v>0</v>
      </c>
      <c r="CZ117" s="68"/>
      <c r="DA117" s="67">
        <f t="shared" si="609"/>
        <v>0</v>
      </c>
      <c r="DB117" s="68"/>
      <c r="DC117" s="73">
        <f t="shared" si="610"/>
        <v>0</v>
      </c>
      <c r="DD117" s="68"/>
      <c r="DE117" s="67">
        <f t="shared" si="611"/>
        <v>0</v>
      </c>
      <c r="DF117" s="83"/>
      <c r="DG117" s="67">
        <f t="shared" si="612"/>
        <v>0</v>
      </c>
      <c r="DH117" s="68"/>
      <c r="DI117" s="67">
        <f t="shared" si="613"/>
        <v>0</v>
      </c>
      <c r="DJ117" s="68"/>
      <c r="DK117" s="67">
        <f t="shared" si="614"/>
        <v>0</v>
      </c>
      <c r="DL117" s="68"/>
      <c r="DM117" s="75">
        <f t="shared" si="615"/>
        <v>0</v>
      </c>
      <c r="DN117" s="77">
        <f t="shared" si="564"/>
        <v>73</v>
      </c>
      <c r="DO117" s="75">
        <f t="shared" si="564"/>
        <v>12376955.359999999</v>
      </c>
    </row>
    <row r="118" spans="1:119" ht="15.75" customHeight="1" x14ac:dyDescent="0.25">
      <c r="A118" s="78"/>
      <c r="B118" s="79">
        <v>94</v>
      </c>
      <c r="C118" s="60" t="s">
        <v>244</v>
      </c>
      <c r="D118" s="61">
        <v>22900</v>
      </c>
      <c r="E118" s="80">
        <v>0.82</v>
      </c>
      <c r="F118" s="80"/>
      <c r="G118" s="63">
        <v>1</v>
      </c>
      <c r="H118" s="64"/>
      <c r="I118" s="64"/>
      <c r="J118" s="61">
        <v>1.4</v>
      </c>
      <c r="K118" s="61">
        <v>1.68</v>
      </c>
      <c r="L118" s="61">
        <v>2.23</v>
      </c>
      <c r="M118" s="65">
        <v>2.57</v>
      </c>
      <c r="N118" s="68">
        <v>286</v>
      </c>
      <c r="O118" s="67">
        <f t="shared" si="296"/>
        <v>8270582.3200000003</v>
      </c>
      <c r="P118" s="68">
        <v>595</v>
      </c>
      <c r="Q118" s="68">
        <f t="shared" si="565"/>
        <v>17206281.399999999</v>
      </c>
      <c r="R118" s="68">
        <v>1</v>
      </c>
      <c r="S118" s="67">
        <f t="shared" si="566"/>
        <v>28918.12</v>
      </c>
      <c r="T118" s="68"/>
      <c r="U118" s="67">
        <f t="shared" si="567"/>
        <v>0</v>
      </c>
      <c r="V118" s="68">
        <v>0</v>
      </c>
      <c r="W118" s="67">
        <f t="shared" si="568"/>
        <v>0</v>
      </c>
      <c r="X118" s="68">
        <v>0</v>
      </c>
      <c r="Y118" s="67">
        <f t="shared" si="569"/>
        <v>0</v>
      </c>
      <c r="Z118" s="68"/>
      <c r="AA118" s="67">
        <f t="shared" si="570"/>
        <v>0</v>
      </c>
      <c r="AB118" s="68">
        <v>0</v>
      </c>
      <c r="AC118" s="67">
        <f t="shared" si="571"/>
        <v>0</v>
      </c>
      <c r="AD118" s="68">
        <v>185</v>
      </c>
      <c r="AE118" s="67">
        <f t="shared" si="572"/>
        <v>5349852.2</v>
      </c>
      <c r="AF118" s="68">
        <v>40</v>
      </c>
      <c r="AG118" s="67">
        <f t="shared" si="573"/>
        <v>1472195.2</v>
      </c>
      <c r="AH118" s="70"/>
      <c r="AI118" s="67">
        <f t="shared" si="574"/>
        <v>0</v>
      </c>
      <c r="AJ118" s="68">
        <v>132</v>
      </c>
      <c r="AK118" s="67">
        <f t="shared" si="575"/>
        <v>3817191.8400000003</v>
      </c>
      <c r="AL118" s="82"/>
      <c r="AM118" s="67">
        <f t="shared" si="576"/>
        <v>0</v>
      </c>
      <c r="AN118" s="68">
        <v>136</v>
      </c>
      <c r="AO118" s="73">
        <f t="shared" si="577"/>
        <v>4719437.1839999994</v>
      </c>
      <c r="AP118" s="68"/>
      <c r="AQ118" s="67">
        <f t="shared" si="578"/>
        <v>0</v>
      </c>
      <c r="AR118" s="68">
        <f>21-2</f>
        <v>19</v>
      </c>
      <c r="AS118" s="68">
        <f t="shared" si="579"/>
        <v>449545.32</v>
      </c>
      <c r="AT118" s="68">
        <v>69</v>
      </c>
      <c r="AU118" s="68">
        <f t="shared" si="580"/>
        <v>2086048.0199999996</v>
      </c>
      <c r="AV118" s="68">
        <v>0</v>
      </c>
      <c r="AW118" s="67">
        <f t="shared" si="581"/>
        <v>0</v>
      </c>
      <c r="AX118" s="68">
        <v>0</v>
      </c>
      <c r="AY118" s="67">
        <f t="shared" si="582"/>
        <v>0</v>
      </c>
      <c r="AZ118" s="68">
        <v>0</v>
      </c>
      <c r="BA118" s="67">
        <f t="shared" si="583"/>
        <v>0</v>
      </c>
      <c r="BB118" s="68">
        <v>120</v>
      </c>
      <c r="BC118" s="67">
        <f t="shared" si="584"/>
        <v>3470174.4000000004</v>
      </c>
      <c r="BD118" s="68">
        <v>31</v>
      </c>
      <c r="BE118" s="67">
        <f t="shared" si="585"/>
        <v>896461.72</v>
      </c>
      <c r="BF118" s="68">
        <v>292</v>
      </c>
      <c r="BG118" s="67">
        <f t="shared" si="586"/>
        <v>9211735.6799999997</v>
      </c>
      <c r="BH118" s="68">
        <v>180</v>
      </c>
      <c r="BI118" s="67">
        <f t="shared" si="587"/>
        <v>5678467.2000000002</v>
      </c>
      <c r="BJ118" s="68">
        <v>0</v>
      </c>
      <c r="BK118" s="67">
        <f t="shared" si="588"/>
        <v>0</v>
      </c>
      <c r="BL118" s="68">
        <v>0</v>
      </c>
      <c r="BM118" s="67">
        <f t="shared" si="589"/>
        <v>0</v>
      </c>
      <c r="BN118" s="68">
        <f>430+10</f>
        <v>440</v>
      </c>
      <c r="BO118" s="67">
        <f t="shared" si="590"/>
        <v>15268767.359999999</v>
      </c>
      <c r="BP118" s="68">
        <v>52</v>
      </c>
      <c r="BQ118" s="67">
        <f t="shared" si="591"/>
        <v>1640446.0799999998</v>
      </c>
      <c r="BR118" s="68">
        <v>47</v>
      </c>
      <c r="BS118" s="67">
        <f t="shared" si="592"/>
        <v>1853388.5999999999</v>
      </c>
      <c r="BT118" s="68">
        <v>475</v>
      </c>
      <c r="BU118" s="67">
        <f t="shared" si="593"/>
        <v>13486359.6</v>
      </c>
      <c r="BV118" s="68">
        <v>184</v>
      </c>
      <c r="BW118" s="67">
        <f t="shared" si="594"/>
        <v>7255819.1999999993</v>
      </c>
      <c r="BX118" s="68">
        <v>273</v>
      </c>
      <c r="BY118" s="67">
        <f t="shared" si="595"/>
        <v>8612341.9199999999</v>
      </c>
      <c r="BZ118" s="68">
        <v>189</v>
      </c>
      <c r="CA118" s="75">
        <f t="shared" si="596"/>
        <v>5962390.5599999996</v>
      </c>
      <c r="CB118" s="68">
        <v>0</v>
      </c>
      <c r="CC118" s="67">
        <f t="shared" si="597"/>
        <v>0</v>
      </c>
      <c r="CD118" s="68">
        <v>0</v>
      </c>
      <c r="CE118" s="67">
        <f t="shared" si="598"/>
        <v>0</v>
      </c>
      <c r="CF118" s="68">
        <v>0</v>
      </c>
      <c r="CG118" s="67">
        <f t="shared" si="599"/>
        <v>0</v>
      </c>
      <c r="CH118" s="68"/>
      <c r="CI118" s="68">
        <f t="shared" si="600"/>
        <v>0</v>
      </c>
      <c r="CJ118" s="68"/>
      <c r="CK118" s="67">
        <f t="shared" si="601"/>
        <v>0</v>
      </c>
      <c r="CL118" s="68">
        <v>42</v>
      </c>
      <c r="CM118" s="67">
        <f t="shared" si="602"/>
        <v>772902.47999999986</v>
      </c>
      <c r="CN118" s="68">
        <v>153</v>
      </c>
      <c r="CO118" s="67">
        <f t="shared" si="603"/>
        <v>2815573.3199999994</v>
      </c>
      <c r="CP118" s="68">
        <v>923</v>
      </c>
      <c r="CQ118" s="67">
        <f t="shared" si="604"/>
        <v>16985452.119999997</v>
      </c>
      <c r="CR118" s="68">
        <v>56</v>
      </c>
      <c r="CS118" s="67">
        <f t="shared" si="605"/>
        <v>1663580.5759999999</v>
      </c>
      <c r="CT118" s="68">
        <v>192</v>
      </c>
      <c r="CU118" s="67">
        <f t="shared" si="606"/>
        <v>5703704.8319999985</v>
      </c>
      <c r="CV118" s="68">
        <v>136</v>
      </c>
      <c r="CW118" s="67">
        <f t="shared" si="607"/>
        <v>4290397.4399999995</v>
      </c>
      <c r="CX118" s="82"/>
      <c r="CY118" s="67">
        <f t="shared" si="608"/>
        <v>0</v>
      </c>
      <c r="CZ118" s="68"/>
      <c r="DA118" s="67">
        <f t="shared" si="609"/>
        <v>0</v>
      </c>
      <c r="DB118" s="68"/>
      <c r="DC118" s="73">
        <f t="shared" si="610"/>
        <v>0</v>
      </c>
      <c r="DD118" s="68">
        <v>115</v>
      </c>
      <c r="DE118" s="67">
        <f t="shared" si="611"/>
        <v>3627909.6</v>
      </c>
      <c r="DF118" s="83">
        <v>12</v>
      </c>
      <c r="DG118" s="67">
        <f t="shared" si="612"/>
        <v>454277.37599999999</v>
      </c>
      <c r="DH118" s="68">
        <v>220</v>
      </c>
      <c r="DI118" s="67">
        <f t="shared" si="613"/>
        <v>7842594.1439999985</v>
      </c>
      <c r="DJ118" s="68">
        <v>25</v>
      </c>
      <c r="DK118" s="67">
        <f t="shared" si="614"/>
        <v>1256248.2</v>
      </c>
      <c r="DL118" s="68">
        <v>64</v>
      </c>
      <c r="DM118" s="75">
        <f t="shared" si="615"/>
        <v>3706326.5279999999</v>
      </c>
      <c r="DN118" s="77">
        <f t="shared" si="564"/>
        <v>5684</v>
      </c>
      <c r="DO118" s="75">
        <f t="shared" si="564"/>
        <v>165855370.53999993</v>
      </c>
    </row>
    <row r="119" spans="1:119" ht="15.75" customHeight="1" x14ac:dyDescent="0.25">
      <c r="A119" s="78">
        <v>16</v>
      </c>
      <c r="B119" s="154"/>
      <c r="C119" s="171" t="s">
        <v>245</v>
      </c>
      <c r="D119" s="61">
        <v>22900</v>
      </c>
      <c r="E119" s="155">
        <v>1.2</v>
      </c>
      <c r="F119" s="155"/>
      <c r="G119" s="63">
        <v>1</v>
      </c>
      <c r="H119" s="64"/>
      <c r="I119" s="64"/>
      <c r="J119" s="61">
        <v>1.4</v>
      </c>
      <c r="K119" s="61">
        <v>1.68</v>
      </c>
      <c r="L119" s="61">
        <v>2.23</v>
      </c>
      <c r="M119" s="65">
        <v>2.57</v>
      </c>
      <c r="N119" s="88">
        <f>SUM(N120:N131)</f>
        <v>160</v>
      </c>
      <c r="O119" s="88">
        <f t="shared" ref="O119:BZ119" si="616">SUM(O120:O131)</f>
        <v>6669570.0399999991</v>
      </c>
      <c r="P119" s="88">
        <f t="shared" si="616"/>
        <v>2193</v>
      </c>
      <c r="Q119" s="88">
        <f t="shared" si="616"/>
        <v>143168899.29999998</v>
      </c>
      <c r="R119" s="88">
        <f t="shared" si="616"/>
        <v>251</v>
      </c>
      <c r="S119" s="88">
        <f t="shared" si="616"/>
        <v>8409402.1199999992</v>
      </c>
      <c r="T119" s="88">
        <f t="shared" si="616"/>
        <v>1</v>
      </c>
      <c r="U119" s="88">
        <f t="shared" si="616"/>
        <v>186589.19999999998</v>
      </c>
      <c r="V119" s="88">
        <f t="shared" si="616"/>
        <v>0</v>
      </c>
      <c r="W119" s="88">
        <f t="shared" si="616"/>
        <v>0</v>
      </c>
      <c r="X119" s="88">
        <f t="shared" si="616"/>
        <v>0</v>
      </c>
      <c r="Y119" s="88">
        <f t="shared" si="616"/>
        <v>0</v>
      </c>
      <c r="Z119" s="88">
        <f t="shared" si="616"/>
        <v>0</v>
      </c>
      <c r="AA119" s="88">
        <f t="shared" si="616"/>
        <v>0</v>
      </c>
      <c r="AB119" s="88">
        <f t="shared" si="616"/>
        <v>0</v>
      </c>
      <c r="AC119" s="88">
        <f t="shared" si="616"/>
        <v>0</v>
      </c>
      <c r="AD119" s="88">
        <f t="shared" si="616"/>
        <v>200</v>
      </c>
      <c r="AE119" s="88">
        <f t="shared" si="616"/>
        <v>4360160</v>
      </c>
      <c r="AF119" s="88">
        <f t="shared" si="616"/>
        <v>0</v>
      </c>
      <c r="AG119" s="88">
        <f t="shared" si="616"/>
        <v>0</v>
      </c>
      <c r="AH119" s="88">
        <f t="shared" si="616"/>
        <v>6</v>
      </c>
      <c r="AI119" s="88">
        <f t="shared" si="616"/>
        <v>296234.39999999997</v>
      </c>
      <c r="AJ119" s="88">
        <f t="shared" si="616"/>
        <v>50</v>
      </c>
      <c r="AK119" s="88">
        <f t="shared" si="616"/>
        <v>1090040</v>
      </c>
      <c r="AL119" s="88">
        <f t="shared" si="616"/>
        <v>2</v>
      </c>
      <c r="AM119" s="88">
        <f t="shared" si="616"/>
        <v>151656.62400000001</v>
      </c>
      <c r="AN119" s="88">
        <f t="shared" si="616"/>
        <v>49</v>
      </c>
      <c r="AO119" s="88">
        <f t="shared" si="616"/>
        <v>1297198.8959999999</v>
      </c>
      <c r="AP119" s="88">
        <v>0</v>
      </c>
      <c r="AQ119" s="88">
        <f t="shared" si="616"/>
        <v>0</v>
      </c>
      <c r="AR119" s="88">
        <f t="shared" si="616"/>
        <v>15</v>
      </c>
      <c r="AS119" s="88">
        <f t="shared" si="616"/>
        <v>316752.8</v>
      </c>
      <c r="AT119" s="88">
        <f t="shared" si="616"/>
        <v>0</v>
      </c>
      <c r="AU119" s="88">
        <f t="shared" si="616"/>
        <v>0</v>
      </c>
      <c r="AV119" s="88">
        <f t="shared" si="616"/>
        <v>0</v>
      </c>
      <c r="AW119" s="88">
        <f t="shared" si="616"/>
        <v>0</v>
      </c>
      <c r="AX119" s="88">
        <f t="shared" si="616"/>
        <v>0</v>
      </c>
      <c r="AY119" s="88">
        <f t="shared" si="616"/>
        <v>0</v>
      </c>
      <c r="AZ119" s="88">
        <f t="shared" si="616"/>
        <v>0</v>
      </c>
      <c r="BA119" s="88">
        <f t="shared" si="616"/>
        <v>0</v>
      </c>
      <c r="BB119" s="88">
        <f t="shared" si="616"/>
        <v>132</v>
      </c>
      <c r="BC119" s="88">
        <f t="shared" si="616"/>
        <v>3486268.52</v>
      </c>
      <c r="BD119" s="88">
        <f t="shared" si="616"/>
        <v>85</v>
      </c>
      <c r="BE119" s="88">
        <f t="shared" si="616"/>
        <v>1811870.9000000001</v>
      </c>
      <c r="BF119" s="88">
        <f t="shared" si="616"/>
        <v>52</v>
      </c>
      <c r="BG119" s="88">
        <f t="shared" si="616"/>
        <v>1663144.56</v>
      </c>
      <c r="BH119" s="88">
        <f t="shared" si="616"/>
        <v>909</v>
      </c>
      <c r="BI119" s="88">
        <f t="shared" si="616"/>
        <v>52009296.527999997</v>
      </c>
      <c r="BJ119" s="88">
        <f t="shared" si="616"/>
        <v>34</v>
      </c>
      <c r="BK119" s="88">
        <f t="shared" si="616"/>
        <v>941063.59200000006</v>
      </c>
      <c r="BL119" s="88">
        <f t="shared" si="616"/>
        <v>0</v>
      </c>
      <c r="BM119" s="88">
        <f t="shared" si="616"/>
        <v>0</v>
      </c>
      <c r="BN119" s="88">
        <f t="shared" si="616"/>
        <v>355</v>
      </c>
      <c r="BO119" s="88">
        <f t="shared" si="616"/>
        <v>9849139.7759999987</v>
      </c>
      <c r="BP119" s="88">
        <f t="shared" si="616"/>
        <v>97</v>
      </c>
      <c r="BQ119" s="88">
        <f t="shared" si="616"/>
        <v>2394882</v>
      </c>
      <c r="BR119" s="88">
        <f t="shared" si="616"/>
        <v>131</v>
      </c>
      <c r="BS119" s="88">
        <f t="shared" si="616"/>
        <v>3603191.34</v>
      </c>
      <c r="BT119" s="88">
        <f t="shared" si="616"/>
        <v>421</v>
      </c>
      <c r="BU119" s="88">
        <f t="shared" si="616"/>
        <v>10973330.088</v>
      </c>
      <c r="BV119" s="88">
        <f t="shared" si="616"/>
        <v>176</v>
      </c>
      <c r="BW119" s="88">
        <f t="shared" si="616"/>
        <v>5911415.1600000001</v>
      </c>
      <c r="BX119" s="88">
        <f t="shared" si="616"/>
        <v>150</v>
      </c>
      <c r="BY119" s="88">
        <f t="shared" si="616"/>
        <v>4352337.3600000003</v>
      </c>
      <c r="BZ119" s="88">
        <f t="shared" si="616"/>
        <v>157</v>
      </c>
      <c r="CA119" s="88">
        <f t="shared" ref="CA119:DO119" si="617">SUM(CA120:CA131)</f>
        <v>4054948.8</v>
      </c>
      <c r="CB119" s="88">
        <f t="shared" si="617"/>
        <v>0</v>
      </c>
      <c r="CC119" s="88">
        <f t="shared" si="617"/>
        <v>0</v>
      </c>
      <c r="CD119" s="88">
        <f t="shared" si="617"/>
        <v>0</v>
      </c>
      <c r="CE119" s="88">
        <f t="shared" si="617"/>
        <v>0</v>
      </c>
      <c r="CF119" s="88">
        <f t="shared" si="617"/>
        <v>0</v>
      </c>
      <c r="CG119" s="88">
        <f t="shared" si="617"/>
        <v>0</v>
      </c>
      <c r="CH119" s="88">
        <f t="shared" si="617"/>
        <v>0</v>
      </c>
      <c r="CI119" s="88">
        <f t="shared" si="617"/>
        <v>0</v>
      </c>
      <c r="CJ119" s="88">
        <f t="shared" si="617"/>
        <v>0</v>
      </c>
      <c r="CK119" s="88">
        <f t="shared" si="617"/>
        <v>0</v>
      </c>
      <c r="CL119" s="88">
        <f t="shared" si="617"/>
        <v>61</v>
      </c>
      <c r="CM119" s="88">
        <f t="shared" si="617"/>
        <v>1329848.8</v>
      </c>
      <c r="CN119" s="88">
        <f t="shared" si="617"/>
        <v>96</v>
      </c>
      <c r="CO119" s="88">
        <f t="shared" si="617"/>
        <v>2092876.7999999998</v>
      </c>
      <c r="CP119" s="88">
        <f t="shared" si="617"/>
        <v>60</v>
      </c>
      <c r="CQ119" s="88">
        <f t="shared" si="617"/>
        <v>1308048</v>
      </c>
      <c r="CR119" s="88">
        <f t="shared" si="617"/>
        <v>56</v>
      </c>
      <c r="CS119" s="88">
        <f t="shared" si="617"/>
        <v>1031302.874</v>
      </c>
      <c r="CT119" s="88">
        <f t="shared" si="617"/>
        <v>141</v>
      </c>
      <c r="CU119" s="88">
        <f t="shared" si="617"/>
        <v>2940264.2780000004</v>
      </c>
      <c r="CV119" s="88">
        <f t="shared" si="617"/>
        <v>187</v>
      </c>
      <c r="CW119" s="88">
        <f t="shared" si="617"/>
        <v>4926724.3199999994</v>
      </c>
      <c r="CX119" s="88">
        <f t="shared" si="617"/>
        <v>25</v>
      </c>
      <c r="CY119" s="88">
        <f t="shared" si="617"/>
        <v>654024</v>
      </c>
      <c r="CZ119" s="88">
        <f t="shared" si="617"/>
        <v>0</v>
      </c>
      <c r="DA119" s="88">
        <f t="shared" si="617"/>
        <v>0</v>
      </c>
      <c r="DB119" s="88">
        <f t="shared" si="617"/>
        <v>0</v>
      </c>
      <c r="DC119" s="91">
        <f t="shared" si="617"/>
        <v>0</v>
      </c>
      <c r="DD119" s="88">
        <f t="shared" si="617"/>
        <v>64</v>
      </c>
      <c r="DE119" s="88">
        <f t="shared" si="617"/>
        <v>1653526.56</v>
      </c>
      <c r="DF119" s="92">
        <f t="shared" si="617"/>
        <v>22</v>
      </c>
      <c r="DG119" s="88">
        <f t="shared" si="617"/>
        <v>552457.92000000004</v>
      </c>
      <c r="DH119" s="88">
        <f t="shared" si="617"/>
        <v>220</v>
      </c>
      <c r="DI119" s="88">
        <f t="shared" si="617"/>
        <v>5966984.116799999</v>
      </c>
      <c r="DJ119" s="88">
        <v>44</v>
      </c>
      <c r="DK119" s="88">
        <f t="shared" si="617"/>
        <v>1333870.04</v>
      </c>
      <c r="DL119" s="88">
        <f t="shared" si="617"/>
        <v>68</v>
      </c>
      <c r="DM119" s="88">
        <f t="shared" si="617"/>
        <v>2552572.3159999996</v>
      </c>
      <c r="DN119" s="88">
        <f t="shared" si="617"/>
        <v>6670</v>
      </c>
      <c r="DO119" s="88">
        <f t="shared" si="617"/>
        <v>293339892.02880013</v>
      </c>
    </row>
    <row r="120" spans="1:119" ht="33.75" customHeight="1" x14ac:dyDescent="0.25">
      <c r="A120" s="78"/>
      <c r="B120" s="79">
        <v>95</v>
      </c>
      <c r="C120" s="60" t="s">
        <v>246</v>
      </c>
      <c r="D120" s="61">
        <v>22900</v>
      </c>
      <c r="E120" s="80">
        <v>0.98</v>
      </c>
      <c r="F120" s="80"/>
      <c r="G120" s="63">
        <v>1</v>
      </c>
      <c r="H120" s="64"/>
      <c r="I120" s="64"/>
      <c r="J120" s="61">
        <v>1.4</v>
      </c>
      <c r="K120" s="61">
        <v>1.68</v>
      </c>
      <c r="L120" s="61">
        <v>2.23</v>
      </c>
      <c r="M120" s="65">
        <v>2.57</v>
      </c>
      <c r="N120" s="68"/>
      <c r="O120" s="67">
        <f t="shared" si="296"/>
        <v>0</v>
      </c>
      <c r="P120" s="68">
        <v>7</v>
      </c>
      <c r="Q120" s="68">
        <f>(P120*$D120*$E120*$G120*$J120*$Q$8)</f>
        <v>241924.75999999998</v>
      </c>
      <c r="R120" s="68">
        <v>149</v>
      </c>
      <c r="S120" s="67">
        <f>(R120*$D120*$E120*$G120*$J120*$S$8)</f>
        <v>5149541.3199999994</v>
      </c>
      <c r="T120" s="68"/>
      <c r="U120" s="67">
        <f t="shared" ref="U120:U121" si="618">(T120/12*7*$D120*$E120*$G120*$J120*$U$8)+(T120/12*5*$D120*$E120*$G120*$J120*$U$9)</f>
        <v>0</v>
      </c>
      <c r="V120" s="68">
        <v>0</v>
      </c>
      <c r="W120" s="67">
        <f>(V120*$D120*$E120*$G120*$J120*$W$8)</f>
        <v>0</v>
      </c>
      <c r="X120" s="68">
        <v>0</v>
      </c>
      <c r="Y120" s="67">
        <f>(X120*$D120*$E120*$G120*$J120*$Y$8)</f>
        <v>0</v>
      </c>
      <c r="Z120" s="68"/>
      <c r="AA120" s="67">
        <f>(Z120*$D120*$E120*$G120*$J120*$AA$8)</f>
        <v>0</v>
      </c>
      <c r="AB120" s="68">
        <v>0</v>
      </c>
      <c r="AC120" s="67">
        <f>(AB120*$D120*$E120*$G120*$J120*$AC$8)</f>
        <v>0</v>
      </c>
      <c r="AD120" s="68"/>
      <c r="AE120" s="67">
        <f>(AD120*$D120*$E120*$G120*$J120*$AE$8)</f>
        <v>0</v>
      </c>
      <c r="AF120" s="68">
        <v>0</v>
      </c>
      <c r="AG120" s="67">
        <f>(AF120*$D120*$E120*$G120*$J120*$AG$8)</f>
        <v>0</v>
      </c>
      <c r="AH120" s="70"/>
      <c r="AI120" s="67">
        <f>(AH120*$D120*$E120*$G120*$J120*$AI$8)</f>
        <v>0</v>
      </c>
      <c r="AJ120" s="68"/>
      <c r="AK120" s="67">
        <f>(AJ120*$D120*$E120*$G120*$J120*$AK$8)</f>
        <v>0</v>
      </c>
      <c r="AL120" s="82"/>
      <c r="AM120" s="67">
        <f>(AL120*$D120*$E120*$G120*$K120*$AM$8)</f>
        <v>0</v>
      </c>
      <c r="AN120" s="68">
        <v>1</v>
      </c>
      <c r="AO120" s="73">
        <f>(AN120*$D120*$E120*$G120*$K120*$AO$8)</f>
        <v>41472.815999999999</v>
      </c>
      <c r="AP120" s="68"/>
      <c r="AQ120" s="67">
        <f>(AP120*$D120*$E120*$G120*$J120*$AQ$8)</f>
        <v>0</v>
      </c>
      <c r="AR120" s="68">
        <v>0</v>
      </c>
      <c r="AS120" s="68">
        <f>(AR120*$D120*$E120*$G120*$J120*$AS$8)</f>
        <v>0</v>
      </c>
      <c r="AT120" s="68">
        <v>0</v>
      </c>
      <c r="AU120" s="68">
        <f>(AT120*$D120*$E120*$G120*$J120*$AU$8)</f>
        <v>0</v>
      </c>
      <c r="AV120" s="68">
        <v>0</v>
      </c>
      <c r="AW120" s="67">
        <f>(AV120*$D120*$E120*$G120*$J120*$AW$8)</f>
        <v>0</v>
      </c>
      <c r="AX120" s="68">
        <v>0</v>
      </c>
      <c r="AY120" s="67">
        <f>(AX120*$D120*$E120*$G120*$J120*$AY$8)</f>
        <v>0</v>
      </c>
      <c r="AZ120" s="68">
        <v>0</v>
      </c>
      <c r="BA120" s="67">
        <f>(AZ120*$D120*$E120*$G120*$J120*$BA$8)</f>
        <v>0</v>
      </c>
      <c r="BB120" s="68"/>
      <c r="BC120" s="67">
        <f>(BB120*$D120*$E120*$G120*$J120*$BC$8)</f>
        <v>0</v>
      </c>
      <c r="BD120" s="68"/>
      <c r="BE120" s="67">
        <f>(BD120*$D120*$E120*$G120*$J120*$BE$8)</f>
        <v>0</v>
      </c>
      <c r="BF120" s="68">
        <v>5</v>
      </c>
      <c r="BG120" s="67">
        <f>(BF120*$D120*$E120*$G120*$K120*$BG$8)</f>
        <v>188512.8</v>
      </c>
      <c r="BH120" s="68"/>
      <c r="BI120" s="67">
        <f>(BH120*$D120*$E120*$G120*$K120*$BI$8)</f>
        <v>0</v>
      </c>
      <c r="BJ120" s="68">
        <v>3</v>
      </c>
      <c r="BK120" s="67">
        <f>(BJ120*$D120*$E120*$G120*$K120*$BK$8)</f>
        <v>130073.83199999998</v>
      </c>
      <c r="BL120" s="68">
        <v>0</v>
      </c>
      <c r="BM120" s="67">
        <f>(BL120*$D120*$E120*$G120*$K120*$BM$8)</f>
        <v>0</v>
      </c>
      <c r="BN120" s="68">
        <v>1</v>
      </c>
      <c r="BO120" s="67">
        <f>(BN120*$D120*$E120*$G120*$K120*$BO$8)</f>
        <v>41472.815999999999</v>
      </c>
      <c r="BP120" s="68"/>
      <c r="BQ120" s="67">
        <f>(BP120*$D120*$E120*$G120*$K120*$BQ$8)</f>
        <v>0</v>
      </c>
      <c r="BR120" s="68">
        <v>1</v>
      </c>
      <c r="BS120" s="67">
        <f>(BR120*$D120*$E120*$G120*$K120*$BS$8)</f>
        <v>47128.2</v>
      </c>
      <c r="BT120" s="68"/>
      <c r="BU120" s="67">
        <f>(BT120*$D120*$E120*$G120*$K120*$BU$8)</f>
        <v>0</v>
      </c>
      <c r="BV120" s="68">
        <v>3</v>
      </c>
      <c r="BW120" s="67">
        <f>(BV120*$D120*$E120*$G120*$K120*$BW$8)</f>
        <v>141384.59999999998</v>
      </c>
      <c r="BX120" s="68"/>
      <c r="BY120" s="67">
        <f>(BX120*$D120*$E120*$G120*$K120*$BY$8)</f>
        <v>0</v>
      </c>
      <c r="BZ120" s="68">
        <v>5</v>
      </c>
      <c r="CA120" s="75">
        <f>(BZ120*$D120*$E120*$G120*$K120*$CA$8)</f>
        <v>188512.8</v>
      </c>
      <c r="CB120" s="68">
        <v>0</v>
      </c>
      <c r="CC120" s="67">
        <f>(CB120*$D120*$E120*$G120*$J120*$CC$8)</f>
        <v>0</v>
      </c>
      <c r="CD120" s="68"/>
      <c r="CE120" s="67">
        <f>(CD120*$D120*$E120*$G120*$J120*$CE$8)</f>
        <v>0</v>
      </c>
      <c r="CF120" s="68">
        <v>0</v>
      </c>
      <c r="CG120" s="67">
        <f>(CF120*$D120*$E120*$G120*$J120*$CG$8)</f>
        <v>0</v>
      </c>
      <c r="CH120" s="68"/>
      <c r="CI120" s="68">
        <f>(CH120*$D120*$E120*$G120*$J120*$CI$8)</f>
        <v>0</v>
      </c>
      <c r="CJ120" s="68"/>
      <c r="CK120" s="67">
        <f>(CJ120*$D120*$E120*$G120*$K120*$CK$8)</f>
        <v>0</v>
      </c>
      <c r="CL120" s="68">
        <v>0</v>
      </c>
      <c r="CM120" s="67">
        <f>(CL120*$D120*$E120*$G120*$J120*$CM$8)</f>
        <v>0</v>
      </c>
      <c r="CN120" s="68"/>
      <c r="CO120" s="67">
        <f>(CN120*$D120*$E120*$G120*$J120*$CO$8)</f>
        <v>0</v>
      </c>
      <c r="CP120" s="68"/>
      <c r="CQ120" s="67">
        <f>(CP120*$D120*$E120*$G120*$J120*$CQ$8)</f>
        <v>0</v>
      </c>
      <c r="CR120" s="68"/>
      <c r="CS120" s="67">
        <f>(CR120*$D120*$E120*$G120*$J120*$CS$8)</f>
        <v>0</v>
      </c>
      <c r="CT120" s="68">
        <v>1</v>
      </c>
      <c r="CU120" s="67">
        <f>(CT120*$D120*$E120*$G120*$J120*$CU$8)</f>
        <v>35503.243999999999</v>
      </c>
      <c r="CV120" s="68">
        <v>3</v>
      </c>
      <c r="CW120" s="67">
        <f>(CV120*$D120*$E120*$G120*$K120*$CW$8)</f>
        <v>113107.68</v>
      </c>
      <c r="CX120" s="82"/>
      <c r="CY120" s="67">
        <f>(CX120*$D120*$E120*$G120*$K120*$CY$8)</f>
        <v>0</v>
      </c>
      <c r="CZ120" s="68"/>
      <c r="DA120" s="67">
        <f>(CZ120*$D120*$E120*$G120*$J120*$DA$8)</f>
        <v>0</v>
      </c>
      <c r="DB120" s="68">
        <v>0</v>
      </c>
      <c r="DC120" s="73">
        <f>(DB120*$D120*$E120*$G120*$K120*$DC$8)</f>
        <v>0</v>
      </c>
      <c r="DD120" s="68">
        <v>1</v>
      </c>
      <c r="DE120" s="67">
        <f>(DD120*$D120*$E120*$G120*$K120*$DE$8)</f>
        <v>37702.559999999998</v>
      </c>
      <c r="DF120" s="83"/>
      <c r="DG120" s="67">
        <f>(DF120*$D120*$E120*$G120*$K120*$DG$8)</f>
        <v>0</v>
      </c>
      <c r="DH120" s="68">
        <v>3</v>
      </c>
      <c r="DI120" s="67">
        <f>(DH120*$D120*$E120*$G120*$K120*$DI$8)</f>
        <v>127811.67839999998</v>
      </c>
      <c r="DJ120" s="68"/>
      <c r="DK120" s="67">
        <f>(DJ120*$D120*$E120*$G120*$L120*$DK$8)</f>
        <v>0</v>
      </c>
      <c r="DL120" s="68"/>
      <c r="DM120" s="75">
        <f>(DL120*$D120*$E120*$G120*$M120*$DM$8)</f>
        <v>0</v>
      </c>
      <c r="DN120" s="77">
        <f t="shared" ref="DN120:DO131" si="619">SUM(N120,P120,R120,T120,V120,X120,Z120,AB120,AD120,AF120,AH120,AJ120,AL120,AP120,AR120,CF120,AT120,AV120,AX120,AZ120,BB120,CJ120,BD120,BF120,BH120,BL120,AN120,BN120,BP120,BR120,BT120,BV120,BX120,BZ120,CB120,CD120,CH120,CL120,CN120,CP120,CR120,CT120,CV120,CX120,BJ120,CZ120,DB120,DD120,DF120,DH120,DJ120,DL120)</f>
        <v>183</v>
      </c>
      <c r="DO120" s="75">
        <f t="shared" si="619"/>
        <v>6484149.1063999971</v>
      </c>
    </row>
    <row r="121" spans="1:119" ht="33.75" customHeight="1" x14ac:dyDescent="0.25">
      <c r="A121" s="78"/>
      <c r="B121" s="79">
        <v>96</v>
      </c>
      <c r="C121" s="60" t="s">
        <v>247</v>
      </c>
      <c r="D121" s="61">
        <v>22900</v>
      </c>
      <c r="E121" s="80">
        <v>1.49</v>
      </c>
      <c r="F121" s="80"/>
      <c r="G121" s="63">
        <v>1</v>
      </c>
      <c r="H121" s="64"/>
      <c r="I121" s="64"/>
      <c r="J121" s="61">
        <v>1.4</v>
      </c>
      <c r="K121" s="61">
        <v>1.68</v>
      </c>
      <c r="L121" s="61">
        <v>2.23</v>
      </c>
      <c r="M121" s="65">
        <v>2.57</v>
      </c>
      <c r="N121" s="68"/>
      <c r="O121" s="67">
        <f t="shared" si="296"/>
        <v>0</v>
      </c>
      <c r="P121" s="68">
        <v>7</v>
      </c>
      <c r="Q121" s="68">
        <f>(P121*$D121*$E121*$G121*$J121*$Q$8)</f>
        <v>367824.38</v>
      </c>
      <c r="R121" s="68"/>
      <c r="S121" s="67">
        <f>(R121*$D121*$E121*$G121*$J121*$S$8)</f>
        <v>0</v>
      </c>
      <c r="T121" s="68"/>
      <c r="U121" s="67">
        <f t="shared" si="618"/>
        <v>0</v>
      </c>
      <c r="V121" s="68"/>
      <c r="W121" s="67">
        <f>(V121*$D121*$E121*$G121*$J121*$W$8)</f>
        <v>0</v>
      </c>
      <c r="X121" s="68"/>
      <c r="Y121" s="67">
        <f>(X121*$D121*$E121*$G121*$J121*$Y$8)</f>
        <v>0</v>
      </c>
      <c r="Z121" s="68"/>
      <c r="AA121" s="67">
        <f>(Z121*$D121*$E121*$G121*$J121*$AA$8)</f>
        <v>0</v>
      </c>
      <c r="AB121" s="68"/>
      <c r="AC121" s="67">
        <f>(AB121*$D121*$E121*$G121*$J121*$AC$8)</f>
        <v>0</v>
      </c>
      <c r="AD121" s="68"/>
      <c r="AE121" s="67">
        <f>(AD121*$D121*$E121*$G121*$J121*$AE$8)</f>
        <v>0</v>
      </c>
      <c r="AF121" s="68"/>
      <c r="AG121" s="67">
        <f>(AF121*$D121*$E121*$G121*$J121*$AG$8)</f>
        <v>0</v>
      </c>
      <c r="AH121" s="70"/>
      <c r="AI121" s="67">
        <f>(AH121*$D121*$E121*$G121*$J121*$AI$8)</f>
        <v>0</v>
      </c>
      <c r="AJ121" s="68"/>
      <c r="AK121" s="67">
        <f>(AJ121*$D121*$E121*$G121*$J121*$AK$8)</f>
        <v>0</v>
      </c>
      <c r="AL121" s="82">
        <v>0</v>
      </c>
      <c r="AM121" s="67">
        <f>(AL121*$D121*$E121*$G121*$K121*$AM$8)</f>
        <v>0</v>
      </c>
      <c r="AN121" s="68"/>
      <c r="AO121" s="73">
        <f>(AN121*$D121*$E121*$G121*$K121*$AO$8)</f>
        <v>0</v>
      </c>
      <c r="AP121" s="68"/>
      <c r="AQ121" s="67">
        <f>(AP121*$D121*$E121*$G121*$J121*$AQ$8)</f>
        <v>0</v>
      </c>
      <c r="AR121" s="68"/>
      <c r="AS121" s="68">
        <f>(AR121*$D121*$E121*$G121*$J121*$AS$8)</f>
        <v>0</v>
      </c>
      <c r="AT121" s="68"/>
      <c r="AU121" s="68">
        <f>(AT121*$D121*$E121*$G121*$J121*$AU$8)</f>
        <v>0</v>
      </c>
      <c r="AV121" s="68"/>
      <c r="AW121" s="67">
        <f>(AV121*$D121*$E121*$G121*$J121*$AW$8)</f>
        <v>0</v>
      </c>
      <c r="AX121" s="68"/>
      <c r="AY121" s="67">
        <f>(AX121*$D121*$E121*$G121*$J121*$AY$8)</f>
        <v>0</v>
      </c>
      <c r="AZ121" s="68"/>
      <c r="BA121" s="67">
        <f>(AZ121*$D121*$E121*$G121*$J121*$BA$8)</f>
        <v>0</v>
      </c>
      <c r="BB121" s="68"/>
      <c r="BC121" s="67">
        <f>(BB121*$D121*$E121*$G121*$J121*$BC$8)</f>
        <v>0</v>
      </c>
      <c r="BD121" s="68"/>
      <c r="BE121" s="67">
        <f>(BD121*$D121*$E121*$G121*$J121*$BE$8)</f>
        <v>0</v>
      </c>
      <c r="BF121" s="68"/>
      <c r="BG121" s="67">
        <f>(BF121*$D121*$E121*$G121*$K121*$BG$8)</f>
        <v>0</v>
      </c>
      <c r="BH121" s="68">
        <v>5</v>
      </c>
      <c r="BI121" s="67">
        <f>(BH121*$D121*$E121*$G121*$K121*$BI$8)</f>
        <v>286616.39999999997</v>
      </c>
      <c r="BJ121" s="68"/>
      <c r="BK121" s="67">
        <f>(BJ121*$D121*$E121*$G121*$K121*$BK$8)</f>
        <v>0</v>
      </c>
      <c r="BL121" s="68"/>
      <c r="BM121" s="67">
        <f>(BL121*$D121*$E121*$G121*$K121*$BM$8)</f>
        <v>0</v>
      </c>
      <c r="BN121" s="68">
        <v>1</v>
      </c>
      <c r="BO121" s="67">
        <f>(BN121*$D121*$E121*$G121*$K121*$BO$8)</f>
        <v>63055.608</v>
      </c>
      <c r="BP121" s="68">
        <v>1</v>
      </c>
      <c r="BQ121" s="67">
        <f>(BP121*$D121*$E121*$G121*$K121*$BQ$8)</f>
        <v>57323.28</v>
      </c>
      <c r="BR121" s="68"/>
      <c r="BS121" s="67">
        <f>(BR121*$D121*$E121*$G121*$K121*$BS$8)</f>
        <v>0</v>
      </c>
      <c r="BT121" s="68"/>
      <c r="BU121" s="67">
        <f>(BT121*$D121*$E121*$G121*$K121*$BU$8)</f>
        <v>0</v>
      </c>
      <c r="BV121" s="68">
        <v>1</v>
      </c>
      <c r="BW121" s="67">
        <f>(BV121*$D121*$E121*$G121*$K121*$BW$8)</f>
        <v>71654.100000000006</v>
      </c>
      <c r="BX121" s="68">
        <v>1</v>
      </c>
      <c r="BY121" s="67">
        <f>(BX121*$D121*$E121*$G121*$K121*$BY$8)</f>
        <v>57323.28</v>
      </c>
      <c r="BZ121" s="68"/>
      <c r="CA121" s="75">
        <f>(BZ121*$D121*$E121*$G121*$K121*$CA$8)</f>
        <v>0</v>
      </c>
      <c r="CB121" s="68"/>
      <c r="CC121" s="67">
        <f>(CB121*$D121*$E121*$G121*$J121*$CC$8)</f>
        <v>0</v>
      </c>
      <c r="CD121" s="68"/>
      <c r="CE121" s="67">
        <f>(CD121*$D121*$E121*$G121*$J121*$CE$8)</f>
        <v>0</v>
      </c>
      <c r="CF121" s="68"/>
      <c r="CG121" s="67">
        <f>(CF121*$D121*$E121*$G121*$J121*$CG$8)</f>
        <v>0</v>
      </c>
      <c r="CH121" s="68"/>
      <c r="CI121" s="68">
        <f>(CH121*$D121*$E121*$G121*$J121*$CI$8)</f>
        <v>0</v>
      </c>
      <c r="CJ121" s="68"/>
      <c r="CK121" s="67">
        <f>(CJ121*$D121*$E121*$G121*$K121*$CK$8)</f>
        <v>0</v>
      </c>
      <c r="CL121" s="68"/>
      <c r="CM121" s="67">
        <f>(CL121*$D121*$E121*$G121*$J121*$CM$8)</f>
        <v>0</v>
      </c>
      <c r="CN121" s="68"/>
      <c r="CO121" s="67">
        <f>(CN121*$D121*$E121*$G121*$J121*$CO$8)</f>
        <v>0</v>
      </c>
      <c r="CP121" s="68"/>
      <c r="CQ121" s="67">
        <f>(CP121*$D121*$E121*$G121*$J121*$CQ$8)</f>
        <v>0</v>
      </c>
      <c r="CR121" s="68"/>
      <c r="CS121" s="67">
        <f>(CR121*$D121*$E121*$G121*$J121*$CS$8)</f>
        <v>0</v>
      </c>
      <c r="CT121" s="68"/>
      <c r="CU121" s="67">
        <f>(CT121*$D121*$E121*$G121*$J121*$CU$8)</f>
        <v>0</v>
      </c>
      <c r="CV121" s="68"/>
      <c r="CW121" s="67">
        <f>(CV121*$D121*$E121*$G121*$K121*$CW$8)</f>
        <v>0</v>
      </c>
      <c r="CX121" s="82">
        <v>0</v>
      </c>
      <c r="CY121" s="67">
        <f>(CX121*$D121*$E121*$G121*$K121*$CY$8)</f>
        <v>0</v>
      </c>
      <c r="CZ121" s="68"/>
      <c r="DA121" s="67">
        <f>(CZ121*$D121*$E121*$G121*$J121*$DA$8)</f>
        <v>0</v>
      </c>
      <c r="DB121" s="68"/>
      <c r="DC121" s="73">
        <f>(DB121*$D121*$E121*$G121*$K121*$DC$8)</f>
        <v>0</v>
      </c>
      <c r="DD121" s="68"/>
      <c r="DE121" s="67">
        <f>(DD121*$D121*$E121*$G121*$K121*$DE$8)</f>
        <v>0</v>
      </c>
      <c r="DF121" s="83"/>
      <c r="DG121" s="67">
        <f>(DF121*$D121*$E121*$G121*$K121*$DG$8)</f>
        <v>0</v>
      </c>
      <c r="DH121" s="68"/>
      <c r="DI121" s="67">
        <f>(DH121*$D121*$E121*$G121*$K121*$DI$8)</f>
        <v>0</v>
      </c>
      <c r="DJ121" s="68"/>
      <c r="DK121" s="67">
        <f>(DJ121*$D121*$E121*$G121*$L121*$DK$8)</f>
        <v>0</v>
      </c>
      <c r="DL121" s="68"/>
      <c r="DM121" s="75">
        <f>(DL121*$D121*$E121*$G121*$M121*$DM$8)</f>
        <v>0</v>
      </c>
      <c r="DN121" s="77">
        <f t="shared" si="619"/>
        <v>16</v>
      </c>
      <c r="DO121" s="75">
        <f t="shared" si="619"/>
        <v>903797.04800000007</v>
      </c>
    </row>
    <row r="122" spans="1:119" ht="38.25" customHeight="1" x14ac:dyDescent="0.25">
      <c r="A122" s="78"/>
      <c r="B122" s="79">
        <v>97</v>
      </c>
      <c r="C122" s="60" t="s">
        <v>248</v>
      </c>
      <c r="D122" s="61">
        <v>22900</v>
      </c>
      <c r="E122" s="80">
        <v>0.68</v>
      </c>
      <c r="F122" s="80"/>
      <c r="G122" s="63">
        <v>1</v>
      </c>
      <c r="H122" s="64"/>
      <c r="I122" s="64"/>
      <c r="J122" s="61">
        <v>1.4</v>
      </c>
      <c r="K122" s="61">
        <v>1.68</v>
      </c>
      <c r="L122" s="61">
        <v>2.23</v>
      </c>
      <c r="M122" s="65">
        <v>2.57</v>
      </c>
      <c r="N122" s="68">
        <v>82</v>
      </c>
      <c r="O122" s="67">
        <f>(N122*$D122*$E122*$G122*$J122)</f>
        <v>1787665.5999999999</v>
      </c>
      <c r="P122" s="68">
        <f>613-63</f>
        <v>550</v>
      </c>
      <c r="Q122" s="68">
        <f>(P122*$D122*$E122*$G122*$J122)</f>
        <v>11990440</v>
      </c>
      <c r="R122" s="68">
        <v>35</v>
      </c>
      <c r="S122" s="67">
        <f>(R122*$D122*$E122*$G122*$J122)</f>
        <v>763028</v>
      </c>
      <c r="T122" s="68"/>
      <c r="U122" s="67">
        <f>(T122*$D122*$E122*$G122*$J122)</f>
        <v>0</v>
      </c>
      <c r="V122" s="68">
        <v>0</v>
      </c>
      <c r="W122" s="67">
        <f>(V122*$D122*$E122*$G122*$J122)</f>
        <v>0</v>
      </c>
      <c r="X122" s="68">
        <v>0</v>
      </c>
      <c r="Y122" s="67">
        <f>(X122*$D122*$E122*$G122*$J122)</f>
        <v>0</v>
      </c>
      <c r="Z122" s="68"/>
      <c r="AA122" s="67">
        <f>(Z122*$D122*$E122*$G122*$J122)</f>
        <v>0</v>
      </c>
      <c r="AB122" s="68">
        <v>0</v>
      </c>
      <c r="AC122" s="67">
        <f>(AB122*$D122*$E122*$G122*$J122)</f>
        <v>0</v>
      </c>
      <c r="AD122" s="68">
        <v>200</v>
      </c>
      <c r="AE122" s="67">
        <f>(AD122*$D122*$E122*$G122*$J122)</f>
        <v>4360160</v>
      </c>
      <c r="AF122" s="68">
        <v>0</v>
      </c>
      <c r="AG122" s="67">
        <f>(AF122*$D122*$E122*$G122*$J122)</f>
        <v>0</v>
      </c>
      <c r="AH122" s="70"/>
      <c r="AI122" s="67">
        <f>(AH122*$D122*$E122*$G122*$J122)</f>
        <v>0</v>
      </c>
      <c r="AJ122" s="68">
        <v>50</v>
      </c>
      <c r="AK122" s="67">
        <f>(AJ122*$D122*$E122*$G122*$J122)</f>
        <v>1090040</v>
      </c>
      <c r="AL122" s="82"/>
      <c r="AM122" s="67">
        <f>(AL122*$D122*$E122*$G122*$K122)</f>
        <v>0</v>
      </c>
      <c r="AN122" s="68">
        <v>48</v>
      </c>
      <c r="AO122" s="73">
        <f>(AN122*$D122*$E122*$G122*$K122)</f>
        <v>1255726.0799999998</v>
      </c>
      <c r="AP122" s="68"/>
      <c r="AQ122" s="67">
        <f>(AP122*$D122*$E122*$G122*$J122)</f>
        <v>0</v>
      </c>
      <c r="AR122" s="68">
        <v>14</v>
      </c>
      <c r="AS122" s="68">
        <f>(AR122*$D122*$E122*$G122*$J122)</f>
        <v>305211.2</v>
      </c>
      <c r="AT122" s="68"/>
      <c r="AU122" s="68">
        <f>(AT122*$D122*$E122*$G122*$J122)</f>
        <v>0</v>
      </c>
      <c r="AV122" s="68">
        <v>0</v>
      </c>
      <c r="AW122" s="67">
        <f>(AV122*$D122*$E122*$G122*$J122)</f>
        <v>0</v>
      </c>
      <c r="AX122" s="68">
        <v>0</v>
      </c>
      <c r="AY122" s="67">
        <f>(AX122*$D122*$E122*$G122*$J122)</f>
        <v>0</v>
      </c>
      <c r="AZ122" s="68">
        <v>0</v>
      </c>
      <c r="BA122" s="67">
        <f>(AZ122*$D122*$E122*$G122*$J122)</f>
        <v>0</v>
      </c>
      <c r="BB122" s="68">
        <v>68</v>
      </c>
      <c r="BC122" s="67">
        <f>(BB122*$D122*$E122*$G122*$J122)</f>
        <v>1482454.4</v>
      </c>
      <c r="BD122" s="68">
        <v>29</v>
      </c>
      <c r="BE122" s="67">
        <f>(BD122*$D122*$E122*$G122*$J122)</f>
        <v>632223.20000000007</v>
      </c>
      <c r="BF122" s="68">
        <v>31</v>
      </c>
      <c r="BG122" s="67">
        <f>(BF122*$D122*$E122*$G122*$K122)</f>
        <v>810989.76000000013</v>
      </c>
      <c r="BH122" s="68">
        <v>268</v>
      </c>
      <c r="BI122" s="67">
        <f>(BH122*$D122*$E122*$G122*$K122)</f>
        <v>7011137.2800000003</v>
      </c>
      <c r="BJ122" s="68">
        <v>31</v>
      </c>
      <c r="BK122" s="67">
        <f>(BJ122*$D122*$E122*$G122*$K122)</f>
        <v>810989.76000000013</v>
      </c>
      <c r="BL122" s="68">
        <v>0</v>
      </c>
      <c r="BM122" s="67">
        <f>(BL122*$D122*$E122*$G122*$K122)</f>
        <v>0</v>
      </c>
      <c r="BN122" s="68">
        <f>272+17</f>
        <v>289</v>
      </c>
      <c r="BO122" s="67">
        <f>(BN122*$D122*$E122*$G122*$K122)</f>
        <v>7560517.4399999995</v>
      </c>
      <c r="BP122" s="68">
        <v>20</v>
      </c>
      <c r="BQ122" s="67">
        <f>(BP122*$D122*$E122*$G122*$K122)</f>
        <v>523219.19999999995</v>
      </c>
      <c r="BR122" s="68">
        <v>28</v>
      </c>
      <c r="BS122" s="67">
        <f>(BR122*$D122*$E122*$G122*$K122)</f>
        <v>732506.88000000012</v>
      </c>
      <c r="BT122" s="68">
        <v>416</v>
      </c>
      <c r="BU122" s="67">
        <f>(BT122*$D122*$E122*$G122*$K122)</f>
        <v>10882959.359999999</v>
      </c>
      <c r="BV122" s="68">
        <v>81</v>
      </c>
      <c r="BW122" s="67">
        <f>(BV122*$D122*$E122*$G122*$K122)</f>
        <v>2119037.7599999998</v>
      </c>
      <c r="BX122" s="68">
        <v>72</v>
      </c>
      <c r="BY122" s="67">
        <f>(BX122*$D122*$E122*$G122*$K122)</f>
        <v>1883589.1199999999</v>
      </c>
      <c r="BZ122" s="74">
        <f>120+7</f>
        <v>127</v>
      </c>
      <c r="CA122" s="75">
        <f>(BZ122*$D122*$E122*$G122*$K122)</f>
        <v>3322441.9200000004</v>
      </c>
      <c r="CB122" s="68">
        <v>0</v>
      </c>
      <c r="CC122" s="67">
        <f>(CB122*$D122*$E122*$G122*$J122)</f>
        <v>0</v>
      </c>
      <c r="CD122" s="68">
        <v>0</v>
      </c>
      <c r="CE122" s="67">
        <f>(CD122*$D122*$E122*$G122*$J122)</f>
        <v>0</v>
      </c>
      <c r="CF122" s="68">
        <v>0</v>
      </c>
      <c r="CG122" s="67">
        <f>(CF122*$D122*$E122*$G122*$J122)</f>
        <v>0</v>
      </c>
      <c r="CH122" s="68"/>
      <c r="CI122" s="68">
        <f>(CH122*$D122*$E122*$G122*$J122)</f>
        <v>0</v>
      </c>
      <c r="CJ122" s="68"/>
      <c r="CK122" s="67">
        <f>(CJ122*$D122*$E122*$G122*$K122)</f>
        <v>0</v>
      </c>
      <c r="CL122" s="68">
        <v>61</v>
      </c>
      <c r="CM122" s="67">
        <f>(CL122*$D122*$E122*$G122*$J122)</f>
        <v>1329848.8</v>
      </c>
      <c r="CN122" s="68">
        <v>96</v>
      </c>
      <c r="CO122" s="67">
        <f>(CN122*$D122*$E122*$G122*$J122)</f>
        <v>2092876.7999999998</v>
      </c>
      <c r="CP122" s="68">
        <v>60</v>
      </c>
      <c r="CQ122" s="67">
        <f>(CP122*$D122*$E122*$G122*$J122)</f>
        <v>1308048</v>
      </c>
      <c r="CR122" s="68">
        <v>21</v>
      </c>
      <c r="CS122" s="67">
        <f>(CR122*$D122*$E122*$G122*$J122)</f>
        <v>457816.8</v>
      </c>
      <c r="CT122" s="68">
        <v>106</v>
      </c>
      <c r="CU122" s="67">
        <f>(CT122*$D122*$E122*$G122*$J122)</f>
        <v>2310884.8000000003</v>
      </c>
      <c r="CV122" s="68">
        <v>184</v>
      </c>
      <c r="CW122" s="67">
        <f>(CV122*$D122*$E122*$G122*$K122)</f>
        <v>4813616.6399999997</v>
      </c>
      <c r="CX122" s="82">
        <v>25</v>
      </c>
      <c r="CY122" s="67">
        <f>(CX122*$D122*$E122*$G122*$K122)</f>
        <v>654024</v>
      </c>
      <c r="CZ122" s="68"/>
      <c r="DA122" s="67">
        <f>(CZ122*$D122*$E122*$G122*$J122)</f>
        <v>0</v>
      </c>
      <c r="DB122" s="68">
        <v>0</v>
      </c>
      <c r="DC122" s="73">
        <f>(DB122*$D122*$E122*$G122*$K122)</f>
        <v>0</v>
      </c>
      <c r="DD122" s="68">
        <v>60</v>
      </c>
      <c r="DE122" s="67">
        <f>(DD122*$D122*$E122*$G122*$K122)</f>
        <v>1569657.6</v>
      </c>
      <c r="DF122" s="83">
        <v>19</v>
      </c>
      <c r="DG122" s="67">
        <f>(DF122*$D122*$E122*$G122*$K122)</f>
        <v>497058.24</v>
      </c>
      <c r="DH122" s="68">
        <v>190</v>
      </c>
      <c r="DI122" s="67">
        <f>(DH122*$D122*$E122*$G122*$K122)</f>
        <v>4970582.3999999994</v>
      </c>
      <c r="DJ122" s="68">
        <v>25</v>
      </c>
      <c r="DK122" s="67">
        <f>(DJ122*$D122*$E122*$G122*$L122)</f>
        <v>868139</v>
      </c>
      <c r="DL122" s="68">
        <v>50</v>
      </c>
      <c r="DM122" s="75">
        <f>(DL122*$D122*$E122*$G122*$M122)</f>
        <v>2001001.9999999998</v>
      </c>
      <c r="DN122" s="77">
        <f t="shared" si="619"/>
        <v>3336</v>
      </c>
      <c r="DO122" s="75">
        <f t="shared" si="619"/>
        <v>82197892.039999992</v>
      </c>
    </row>
    <row r="123" spans="1:119" ht="38.25" customHeight="1" x14ac:dyDescent="0.25">
      <c r="A123" s="78"/>
      <c r="B123" s="79">
        <v>98</v>
      </c>
      <c r="C123" s="60" t="s">
        <v>249</v>
      </c>
      <c r="D123" s="61">
        <v>22900</v>
      </c>
      <c r="E123" s="80">
        <v>1.01</v>
      </c>
      <c r="F123" s="80"/>
      <c r="G123" s="63">
        <v>1</v>
      </c>
      <c r="H123" s="64"/>
      <c r="I123" s="64"/>
      <c r="J123" s="61">
        <v>1.4</v>
      </c>
      <c r="K123" s="61">
        <v>1.68</v>
      </c>
      <c r="L123" s="61">
        <v>2.23</v>
      </c>
      <c r="M123" s="65">
        <v>2.57</v>
      </c>
      <c r="N123" s="68">
        <v>4</v>
      </c>
      <c r="O123" s="67">
        <f t="shared" si="296"/>
        <v>142474.64000000001</v>
      </c>
      <c r="P123" s="68">
        <v>57</v>
      </c>
      <c r="Q123" s="68">
        <f>(P123*$D123*$E123*$G123*$J123*$Q$8)</f>
        <v>2030263.62</v>
      </c>
      <c r="R123" s="68">
        <v>65</v>
      </c>
      <c r="S123" s="67">
        <f>(R123*$D123*$E123*$G123*$J123*$S$8)</f>
        <v>2315212.9000000004</v>
      </c>
      <c r="T123" s="68"/>
      <c r="U123" s="67">
        <f t="shared" ref="U123:U124" si="620">(T123/12*7*$D123*$E123*$G123*$J123*$U$8)+(T123/12*5*$D123*$E123*$G123*$J123*$U$9)</f>
        <v>0</v>
      </c>
      <c r="V123" s="68"/>
      <c r="W123" s="67">
        <f>(V123*$D123*$E123*$G123*$J123*$W$8)</f>
        <v>0</v>
      </c>
      <c r="X123" s="68"/>
      <c r="Y123" s="67">
        <f>(X123*$D123*$E123*$G123*$J123*$Y$8)</f>
        <v>0</v>
      </c>
      <c r="Z123" s="68"/>
      <c r="AA123" s="67">
        <f>(Z123*$D123*$E123*$G123*$J123*$AA$8)</f>
        <v>0</v>
      </c>
      <c r="AB123" s="68"/>
      <c r="AC123" s="67">
        <f>(AB123*$D123*$E123*$G123*$J123*$AC$8)</f>
        <v>0</v>
      </c>
      <c r="AD123" s="68"/>
      <c r="AE123" s="67">
        <f>(AD123*$D123*$E123*$G123*$J123*$AE$8)</f>
        <v>0</v>
      </c>
      <c r="AF123" s="68"/>
      <c r="AG123" s="67">
        <f>(AF123*$D123*$E123*$G123*$J123*$AG$8)</f>
        <v>0</v>
      </c>
      <c r="AH123" s="70"/>
      <c r="AI123" s="67">
        <f>(AH123*$D123*$E123*$G123*$J123*$AI$8)</f>
        <v>0</v>
      </c>
      <c r="AJ123" s="68"/>
      <c r="AK123" s="67">
        <f>(AJ123*$D123*$E123*$G123*$J123*$AK$8)</f>
        <v>0</v>
      </c>
      <c r="AL123" s="82"/>
      <c r="AM123" s="67">
        <f>(AL123*$D123*$E123*$G123*$K123*$AM$8)</f>
        <v>0</v>
      </c>
      <c r="AN123" s="68"/>
      <c r="AO123" s="73">
        <f>(AN123*$D123*$E123*$G123*$K123*$AO$8)</f>
        <v>0</v>
      </c>
      <c r="AP123" s="68"/>
      <c r="AQ123" s="67">
        <f>(AP123*$D123*$E123*$G123*$J123*$AQ$8)</f>
        <v>0</v>
      </c>
      <c r="AR123" s="68"/>
      <c r="AS123" s="68">
        <f>(AR123*$D123*$E123*$G123*$J123*$AS$8)</f>
        <v>0</v>
      </c>
      <c r="AT123" s="68"/>
      <c r="AU123" s="68">
        <f>(AT123*$D123*$E123*$G123*$J123*$AU$8)</f>
        <v>0</v>
      </c>
      <c r="AV123" s="68"/>
      <c r="AW123" s="67">
        <f>(AV123*$D123*$E123*$G123*$J123*$AW$8)</f>
        <v>0</v>
      </c>
      <c r="AX123" s="68"/>
      <c r="AY123" s="67">
        <f>(AX123*$D123*$E123*$G123*$J123*$AY$8)</f>
        <v>0</v>
      </c>
      <c r="AZ123" s="68"/>
      <c r="BA123" s="67">
        <f>(AZ123*$D123*$E123*$G123*$J123*$BA$8)</f>
        <v>0</v>
      </c>
      <c r="BB123" s="68">
        <v>2</v>
      </c>
      <c r="BC123" s="67">
        <f>(BB123*$D123*$E123*$G123*$J123*$BC$8)</f>
        <v>71237.320000000007</v>
      </c>
      <c r="BD123" s="68">
        <v>5</v>
      </c>
      <c r="BE123" s="67">
        <f>(BD123*$D123*$E123*$G123*$J123*$BE$8)</f>
        <v>178093.30000000002</v>
      </c>
      <c r="BF123" s="68">
        <v>11</v>
      </c>
      <c r="BG123" s="67">
        <f>(BF123*$D123*$E123*$G123*$K123*$BG$8)</f>
        <v>427423.92</v>
      </c>
      <c r="BH123" s="68">
        <v>30</v>
      </c>
      <c r="BI123" s="67">
        <f>(BH123*$D123*$E123*$G123*$K123*$BI$8)</f>
        <v>1165701.5999999999</v>
      </c>
      <c r="BJ123" s="68"/>
      <c r="BK123" s="67">
        <f>(BJ123*$D123*$E123*$G123*$K123*$BK$8)</f>
        <v>0</v>
      </c>
      <c r="BL123" s="68"/>
      <c r="BM123" s="67">
        <f>(BL123*$D123*$E123*$G123*$K123*$BM$8)</f>
        <v>0</v>
      </c>
      <c r="BN123" s="68">
        <v>15</v>
      </c>
      <c r="BO123" s="67">
        <f>(BN123*$D123*$E123*$G123*$K123*$BO$8)</f>
        <v>641135.88</v>
      </c>
      <c r="BP123" s="68">
        <v>5</v>
      </c>
      <c r="BQ123" s="67">
        <f>(BP123*$D123*$E123*$G123*$K123*$BQ$8)</f>
        <v>194283.6</v>
      </c>
      <c r="BR123" s="68">
        <v>4</v>
      </c>
      <c r="BS123" s="67">
        <f>(BR123*$D123*$E123*$G123*$K123*$BS$8)</f>
        <v>194283.6</v>
      </c>
      <c r="BT123" s="68">
        <v>1</v>
      </c>
      <c r="BU123" s="67">
        <f>(BT123*$D123*$E123*$G123*$K123*$BU$8)</f>
        <v>34971.048000000003</v>
      </c>
      <c r="BV123" s="68">
        <v>7</v>
      </c>
      <c r="BW123" s="67">
        <f>(BV123*$D123*$E123*$G123*$K123*$BW$8)</f>
        <v>339996.3</v>
      </c>
      <c r="BX123" s="68">
        <v>5</v>
      </c>
      <c r="BY123" s="67">
        <f>(BX123*$D123*$E123*$G123*$K123*$BY$8)</f>
        <v>194283.6</v>
      </c>
      <c r="BZ123" s="68"/>
      <c r="CA123" s="75">
        <f>(BZ123*$D123*$E123*$G123*$K123*$CA$8)</f>
        <v>0</v>
      </c>
      <c r="CB123" s="68"/>
      <c r="CC123" s="67">
        <f>(CB123*$D123*$E123*$G123*$J123*$CC$8)</f>
        <v>0</v>
      </c>
      <c r="CD123" s="68"/>
      <c r="CE123" s="67">
        <f>(CD123*$D123*$E123*$G123*$J123*$CE$8)</f>
        <v>0</v>
      </c>
      <c r="CF123" s="68"/>
      <c r="CG123" s="67">
        <f>(CF123*$D123*$E123*$G123*$J123*$CG$8)</f>
        <v>0</v>
      </c>
      <c r="CH123" s="68"/>
      <c r="CI123" s="68">
        <f>(CH123*$D123*$E123*$G123*$J123*$CI$8)</f>
        <v>0</v>
      </c>
      <c r="CJ123" s="68"/>
      <c r="CK123" s="67">
        <f>(CJ123*$D123*$E123*$G123*$K123*$CK$8)</f>
        <v>0</v>
      </c>
      <c r="CL123" s="68"/>
      <c r="CM123" s="67">
        <f>(CL123*$D123*$E123*$G123*$J123*$CM$8)</f>
        <v>0</v>
      </c>
      <c r="CN123" s="68"/>
      <c r="CO123" s="67">
        <f>(CN123*$D123*$E123*$G123*$J123*$CO$8)</f>
        <v>0</v>
      </c>
      <c r="CP123" s="68"/>
      <c r="CQ123" s="67">
        <f>(CP123*$D123*$E123*$G123*$J123*$CQ$8)</f>
        <v>0</v>
      </c>
      <c r="CR123" s="68">
        <v>3</v>
      </c>
      <c r="CS123" s="67">
        <f>(CR123*$D123*$E123*$G123*$J123*$CS$8)</f>
        <v>109770.23399999998</v>
      </c>
      <c r="CT123" s="68">
        <v>3</v>
      </c>
      <c r="CU123" s="67">
        <f>(CT123*$D123*$E123*$G123*$J123*$CU$8)</f>
        <v>109770.23399999998</v>
      </c>
      <c r="CV123" s="68"/>
      <c r="CW123" s="67">
        <f>(CV123*$D123*$E123*$G123*$K123*$CW$8)</f>
        <v>0</v>
      </c>
      <c r="CX123" s="82"/>
      <c r="CY123" s="67">
        <f>(CX123*$D123*$E123*$G123*$K123*$CY$8)</f>
        <v>0</v>
      </c>
      <c r="CZ123" s="68"/>
      <c r="DA123" s="67">
        <f>(CZ123*$D123*$E123*$G123*$J123*$DA$8)</f>
        <v>0</v>
      </c>
      <c r="DB123" s="68"/>
      <c r="DC123" s="73">
        <f>(DB123*$D123*$E123*$G123*$K123*$DC$8)</f>
        <v>0</v>
      </c>
      <c r="DD123" s="68"/>
      <c r="DE123" s="67">
        <f>(DD123*$D123*$E123*$G123*$K123*$DE$8)</f>
        <v>0</v>
      </c>
      <c r="DF123" s="83"/>
      <c r="DG123" s="67">
        <f>(DF123*$D123*$E123*$G123*$K123*$DG$8)</f>
        <v>0</v>
      </c>
      <c r="DH123" s="68">
        <v>4</v>
      </c>
      <c r="DI123" s="67">
        <f>(DH123*$D123*$E123*$G123*$K123*$DI$8)</f>
        <v>175632.3744</v>
      </c>
      <c r="DJ123" s="68"/>
      <c r="DK123" s="67">
        <f>(DJ123*$D123*$E123*$G123*$L123*$DK$8)</f>
        <v>0</v>
      </c>
      <c r="DL123" s="68">
        <v>1</v>
      </c>
      <c r="DM123" s="75">
        <f>(DL123*$D123*$E123*$G123*$M123*$DM$8)</f>
        <v>71329.835999999996</v>
      </c>
      <c r="DN123" s="77">
        <f t="shared" si="619"/>
        <v>222</v>
      </c>
      <c r="DO123" s="75">
        <f t="shared" si="619"/>
        <v>8395864.0063999984</v>
      </c>
    </row>
    <row r="124" spans="1:119" ht="15.75" customHeight="1" x14ac:dyDescent="0.25">
      <c r="A124" s="78"/>
      <c r="B124" s="79">
        <v>99</v>
      </c>
      <c r="C124" s="60" t="s">
        <v>250</v>
      </c>
      <c r="D124" s="61">
        <v>22900</v>
      </c>
      <c r="E124" s="80">
        <v>0.4</v>
      </c>
      <c r="F124" s="80"/>
      <c r="G124" s="63">
        <v>1</v>
      </c>
      <c r="H124" s="64"/>
      <c r="I124" s="64"/>
      <c r="J124" s="61">
        <v>1.4</v>
      </c>
      <c r="K124" s="61">
        <v>1.68</v>
      </c>
      <c r="L124" s="61">
        <v>2.23</v>
      </c>
      <c r="M124" s="65">
        <v>2.57</v>
      </c>
      <c r="N124" s="68"/>
      <c r="O124" s="67">
        <f t="shared" si="296"/>
        <v>0</v>
      </c>
      <c r="P124" s="68">
        <v>351</v>
      </c>
      <c r="Q124" s="68">
        <f>(P124*$D124*$E124*$G124*$J124*$Q$8)</f>
        <v>4951346.4000000004</v>
      </c>
      <c r="R124" s="68"/>
      <c r="S124" s="67">
        <f>(R124*$D124*$E124*$G124*$J124*$S$8)</f>
        <v>0</v>
      </c>
      <c r="T124" s="68"/>
      <c r="U124" s="67">
        <f t="shared" si="620"/>
        <v>0</v>
      </c>
      <c r="V124" s="68">
        <v>0</v>
      </c>
      <c r="W124" s="67">
        <f>(V124*$D124*$E124*$G124*$J124*$W$8)</f>
        <v>0</v>
      </c>
      <c r="X124" s="68">
        <v>0</v>
      </c>
      <c r="Y124" s="67">
        <f>(X124*$D124*$E124*$G124*$J124*$Y$8)</f>
        <v>0</v>
      </c>
      <c r="Z124" s="68"/>
      <c r="AA124" s="67">
        <f>(Z124*$D124*$E124*$G124*$J124*$AA$8)</f>
        <v>0</v>
      </c>
      <c r="AB124" s="68">
        <v>0</v>
      </c>
      <c r="AC124" s="67">
        <f>(AB124*$D124*$E124*$G124*$J124*$AC$8)</f>
        <v>0</v>
      </c>
      <c r="AD124" s="68"/>
      <c r="AE124" s="67">
        <f>(AD124*$D124*$E124*$G124*$J124*$AE$8)</f>
        <v>0</v>
      </c>
      <c r="AF124" s="68">
        <v>0</v>
      </c>
      <c r="AG124" s="67">
        <f>(AF124*$D124*$E124*$G124*$J124*$AG$8)</f>
        <v>0</v>
      </c>
      <c r="AH124" s="70"/>
      <c r="AI124" s="67">
        <f>(AH124*$D124*$E124*$G124*$J124*$AI$8)</f>
        <v>0</v>
      </c>
      <c r="AJ124" s="68"/>
      <c r="AK124" s="67">
        <f>(AJ124*$D124*$E124*$G124*$J124*$AK$8)</f>
        <v>0</v>
      </c>
      <c r="AL124" s="82"/>
      <c r="AM124" s="67">
        <f>(AL124*$D124*$E124*$G124*$K124*$AM$8)</f>
        <v>0</v>
      </c>
      <c r="AN124" s="68"/>
      <c r="AO124" s="73">
        <f>(AN124*$D124*$E124*$G124*$K124*$AO$8)</f>
        <v>0</v>
      </c>
      <c r="AP124" s="68"/>
      <c r="AQ124" s="67">
        <f>(AP124*$D124*$E124*$G124*$J124*$AQ$8)</f>
        <v>0</v>
      </c>
      <c r="AR124" s="68">
        <v>1</v>
      </c>
      <c r="AS124" s="68">
        <f>(AR124*$D124*$E124*$G124*$J124*$AS$8)</f>
        <v>11541.6</v>
      </c>
      <c r="AT124" s="68">
        <v>0</v>
      </c>
      <c r="AU124" s="68">
        <f>(AT124*$D124*$E124*$G124*$J124*$AU$8)</f>
        <v>0</v>
      </c>
      <c r="AV124" s="68">
        <v>0</v>
      </c>
      <c r="AW124" s="67">
        <f>(AV124*$D124*$E124*$G124*$J124*$AW$8)</f>
        <v>0</v>
      </c>
      <c r="AX124" s="68">
        <v>0</v>
      </c>
      <c r="AY124" s="67">
        <f>(AX124*$D124*$E124*$G124*$J124*$AY$8)</f>
        <v>0</v>
      </c>
      <c r="AZ124" s="68">
        <v>0</v>
      </c>
      <c r="BA124" s="67">
        <f>(AZ124*$D124*$E124*$G124*$J124*$BA$8)</f>
        <v>0</v>
      </c>
      <c r="BB124" s="68">
        <v>32</v>
      </c>
      <c r="BC124" s="67">
        <f>(BB124*$D124*$E124*$G124*$J124*$BC$8)</f>
        <v>451404.80000000005</v>
      </c>
      <c r="BD124" s="68">
        <v>43</v>
      </c>
      <c r="BE124" s="67">
        <f>(BD124*$D124*$E124*$G124*$J124*$BE$8)</f>
        <v>606575.20000000007</v>
      </c>
      <c r="BF124" s="68"/>
      <c r="BG124" s="67">
        <f>(BF124*$D124*$E124*$G124*$K124*$BG$8)</f>
        <v>0</v>
      </c>
      <c r="BH124" s="68">
        <v>240</v>
      </c>
      <c r="BI124" s="67">
        <f>(BH124*$D124*$E124*$G124*$K124*$BI$8)</f>
        <v>3693312</v>
      </c>
      <c r="BJ124" s="68"/>
      <c r="BK124" s="67">
        <f>(BJ124*$D124*$E124*$G124*$K124*$BK$8)</f>
        <v>0</v>
      </c>
      <c r="BL124" s="68">
        <v>0</v>
      </c>
      <c r="BM124" s="67">
        <f>(BL124*$D124*$E124*$G124*$K124*$BM$8)</f>
        <v>0</v>
      </c>
      <c r="BN124" s="68">
        <v>31</v>
      </c>
      <c r="BO124" s="67">
        <f>(BN124*$D124*$E124*$G124*$K124*$BO$8)</f>
        <v>524758.08000000007</v>
      </c>
      <c r="BP124" s="68">
        <v>65</v>
      </c>
      <c r="BQ124" s="67">
        <f>(BP124*$D124*$E124*$G124*$K124*$BQ$8)</f>
        <v>1000272</v>
      </c>
      <c r="BR124" s="68">
        <v>87</v>
      </c>
      <c r="BS124" s="67">
        <f>(BR124*$D124*$E124*$G124*$K124*$BS$8)</f>
        <v>1673531.9999999998</v>
      </c>
      <c r="BT124" s="68">
        <v>4</v>
      </c>
      <c r="BU124" s="67">
        <f>(BT124*$D124*$E124*$G124*$K124*$BU$8)</f>
        <v>55399.68</v>
      </c>
      <c r="BV124" s="68">
        <v>64</v>
      </c>
      <c r="BW124" s="67">
        <f>(BV124*$D124*$E124*$G124*$K124*$BW$8)</f>
        <v>1231104</v>
      </c>
      <c r="BX124" s="68">
        <v>55</v>
      </c>
      <c r="BY124" s="67">
        <f>(BX124*$D124*$E124*$G124*$K124*$BY$8)</f>
        <v>846384</v>
      </c>
      <c r="BZ124" s="68">
        <v>20</v>
      </c>
      <c r="CA124" s="75">
        <f>(BZ124*$D124*$E124*$G124*$K124*$CA$8)</f>
        <v>307776</v>
      </c>
      <c r="CB124" s="68">
        <v>0</v>
      </c>
      <c r="CC124" s="67">
        <f>(CB124*$D124*$E124*$G124*$J124*$CC$8)</f>
        <v>0</v>
      </c>
      <c r="CD124" s="68">
        <v>0</v>
      </c>
      <c r="CE124" s="67">
        <f>(CD124*$D124*$E124*$G124*$J124*$CE$8)</f>
        <v>0</v>
      </c>
      <c r="CF124" s="68">
        <v>0</v>
      </c>
      <c r="CG124" s="67">
        <f>(CF124*$D124*$E124*$G124*$J124*$CG$8)</f>
        <v>0</v>
      </c>
      <c r="CH124" s="68"/>
      <c r="CI124" s="68">
        <f>(CH124*$D124*$E124*$G124*$J124*$CI$8)</f>
        <v>0</v>
      </c>
      <c r="CJ124" s="68"/>
      <c r="CK124" s="67">
        <f>(CJ124*$D124*$E124*$G124*$K124*$CK$8)</f>
        <v>0</v>
      </c>
      <c r="CL124" s="68"/>
      <c r="CM124" s="67">
        <f>(CL124*$D124*$E124*$G124*$J124*$CM$8)</f>
        <v>0</v>
      </c>
      <c r="CN124" s="68"/>
      <c r="CO124" s="67">
        <f>(CN124*$D124*$E124*$G124*$J124*$CO$8)</f>
        <v>0</v>
      </c>
      <c r="CP124" s="68"/>
      <c r="CQ124" s="67">
        <f>(CP124*$D124*$E124*$G124*$J124*$CQ$8)</f>
        <v>0</v>
      </c>
      <c r="CR124" s="68">
        <v>32</v>
      </c>
      <c r="CS124" s="67">
        <f>(CR124*$D124*$E124*$G124*$J124*$CS$8)</f>
        <v>463715.83999999997</v>
      </c>
      <c r="CT124" s="68">
        <v>30</v>
      </c>
      <c r="CU124" s="67">
        <f>(CT124*$D124*$E124*$G124*$J124*$CU$8)</f>
        <v>434733.6</v>
      </c>
      <c r="CV124" s="68"/>
      <c r="CW124" s="67">
        <f>(CV124*$D124*$E124*$G124*$K124*$CW$8)</f>
        <v>0</v>
      </c>
      <c r="CX124" s="82"/>
      <c r="CY124" s="67">
        <f>(CX124*$D124*$E124*$G124*$K124*$CY$8)</f>
        <v>0</v>
      </c>
      <c r="CZ124" s="68"/>
      <c r="DA124" s="67">
        <f>(CZ124*$D124*$E124*$G124*$J124*$DA$8)</f>
        <v>0</v>
      </c>
      <c r="DB124" s="68">
        <v>0</v>
      </c>
      <c r="DC124" s="73">
        <f>(DB124*$D124*$E124*$G124*$K124*$DC$8)</f>
        <v>0</v>
      </c>
      <c r="DD124" s="68">
        <v>3</v>
      </c>
      <c r="DE124" s="67">
        <f>(DD124*$D124*$E124*$G124*$K124*$DE$8)</f>
        <v>46166.400000000001</v>
      </c>
      <c r="DF124" s="83">
        <v>3</v>
      </c>
      <c r="DG124" s="67">
        <f>(DF124*$D124*$E124*$G124*$K124*$DG$8)</f>
        <v>55399.68</v>
      </c>
      <c r="DH124" s="68">
        <v>16</v>
      </c>
      <c r="DI124" s="67">
        <f>(DH124*$D124*$E124*$G124*$K124*$DI$8)</f>
        <v>278229.50399999996</v>
      </c>
      <c r="DJ124" s="68">
        <v>19</v>
      </c>
      <c r="DK124" s="67">
        <f>(DJ124*$D124*$E124*$G124*$L124*$DK$8)</f>
        <v>465731.04</v>
      </c>
      <c r="DL124" s="68">
        <v>17</v>
      </c>
      <c r="DM124" s="75">
        <f>(DL124*$D124*$E124*$G124*$M124*$DM$8)</f>
        <v>480240.47999999992</v>
      </c>
      <c r="DN124" s="77">
        <f t="shared" si="619"/>
        <v>1113</v>
      </c>
      <c r="DO124" s="75">
        <f t="shared" si="619"/>
        <v>17577622.304000001</v>
      </c>
    </row>
    <row r="125" spans="1:119" ht="36.75" customHeight="1" x14ac:dyDescent="0.25">
      <c r="A125" s="78"/>
      <c r="B125" s="79">
        <v>100</v>
      </c>
      <c r="C125" s="60" t="s">
        <v>251</v>
      </c>
      <c r="D125" s="61">
        <v>22900</v>
      </c>
      <c r="E125" s="80">
        <v>1.54</v>
      </c>
      <c r="F125" s="80"/>
      <c r="G125" s="127">
        <v>1</v>
      </c>
      <c r="H125" s="128"/>
      <c r="I125" s="128"/>
      <c r="J125" s="61">
        <v>1.4</v>
      </c>
      <c r="K125" s="61">
        <v>1.68</v>
      </c>
      <c r="L125" s="61">
        <v>2.23</v>
      </c>
      <c r="M125" s="65">
        <v>2.57</v>
      </c>
      <c r="N125" s="68">
        <v>7</v>
      </c>
      <c r="O125" s="67">
        <f t="shared" ref="O125" si="621">(N125*$D125*$E125*$G125*$J125)</f>
        <v>345606.8</v>
      </c>
      <c r="P125" s="68">
        <v>440</v>
      </c>
      <c r="Q125" s="68">
        <f t="shared" ref="Q125" si="622">(P125*$D125*$E125*$G125*$J125)</f>
        <v>21723856</v>
      </c>
      <c r="R125" s="68"/>
      <c r="S125" s="67">
        <f t="shared" ref="S125" si="623">(R125*$D125*$E125*$G125*$J125)</f>
        <v>0</v>
      </c>
      <c r="T125" s="68"/>
      <c r="U125" s="67">
        <f t="shared" ref="U125" si="624">(T125*$D125*$E125*$G125*$J125)</f>
        <v>0</v>
      </c>
      <c r="V125" s="68">
        <v>0</v>
      </c>
      <c r="W125" s="67">
        <f t="shared" ref="W125" si="625">(V125*$D125*$E125*$G125*$J125)</f>
        <v>0</v>
      </c>
      <c r="X125" s="68">
        <v>0</v>
      </c>
      <c r="Y125" s="67">
        <f t="shared" ref="Y125" si="626">(X125*$D125*$E125*$G125*$J125)</f>
        <v>0</v>
      </c>
      <c r="Z125" s="68"/>
      <c r="AA125" s="67">
        <f t="shared" ref="AA125" si="627">(Z125*$D125*$E125*$G125*$J125)</f>
        <v>0</v>
      </c>
      <c r="AB125" s="68">
        <v>0</v>
      </c>
      <c r="AC125" s="67">
        <f t="shared" ref="AC125" si="628">(AB125*$D125*$E125*$G125*$J125)</f>
        <v>0</v>
      </c>
      <c r="AD125" s="68"/>
      <c r="AE125" s="67">
        <f t="shared" ref="AE125" si="629">(AD125*$D125*$E125*$G125*$J125)</f>
        <v>0</v>
      </c>
      <c r="AF125" s="68">
        <v>0</v>
      </c>
      <c r="AG125" s="67">
        <f t="shared" ref="AG125" si="630">(AF125*$D125*$E125*$G125*$J125)</f>
        <v>0</v>
      </c>
      <c r="AH125" s="68">
        <v>6</v>
      </c>
      <c r="AI125" s="67">
        <f t="shared" ref="AI125" si="631">(AH125*$D125*$E125*$G125*$J125)</f>
        <v>296234.39999999997</v>
      </c>
      <c r="AJ125" s="68"/>
      <c r="AK125" s="67">
        <f t="shared" ref="AK125" si="632">(AJ125*$D125*$E125*$G125*$J125)</f>
        <v>0</v>
      </c>
      <c r="AL125" s="82"/>
      <c r="AM125" s="67">
        <f t="shared" ref="AM125" si="633">(AL125*$D125*$E125*$G125*$K125)</f>
        <v>0</v>
      </c>
      <c r="AN125" s="68"/>
      <c r="AO125" s="73">
        <f t="shared" ref="AO125" si="634">(AN125*$D125*$E125*$G125*$K125)</f>
        <v>0</v>
      </c>
      <c r="AP125" s="68"/>
      <c r="AQ125" s="67">
        <f t="shared" ref="AQ125" si="635">(AP125*$D125*$E125*$G125*$J125)</f>
        <v>0</v>
      </c>
      <c r="AR125" s="68">
        <v>0</v>
      </c>
      <c r="AS125" s="68">
        <f t="shared" ref="AS125" si="636">(AR125*$D125*$E125*$G125*$J125)</f>
        <v>0</v>
      </c>
      <c r="AT125" s="68">
        <v>0</v>
      </c>
      <c r="AU125" s="68">
        <f t="shared" ref="AU125" si="637">(AT125*$D125*$E125*$G125*$J125)</f>
        <v>0</v>
      </c>
      <c r="AV125" s="68">
        <v>0</v>
      </c>
      <c r="AW125" s="67">
        <f t="shared" ref="AW125" si="638">(AV125*$D125*$E125*$G125*$J125)</f>
        <v>0</v>
      </c>
      <c r="AX125" s="68">
        <v>0</v>
      </c>
      <c r="AY125" s="67">
        <f t="shared" ref="AY125" si="639">(AX125*$D125*$E125*$G125*$J125)</f>
        <v>0</v>
      </c>
      <c r="AZ125" s="68">
        <v>0</v>
      </c>
      <c r="BA125" s="67">
        <f t="shared" ref="BA125" si="640">(AZ125*$D125*$E125*$G125*$J125)</f>
        <v>0</v>
      </c>
      <c r="BB125" s="68">
        <v>30</v>
      </c>
      <c r="BC125" s="67">
        <f t="shared" ref="BC125" si="641">(BB125*$D125*$E125*$G125*$J125)</f>
        <v>1481172</v>
      </c>
      <c r="BD125" s="68">
        <v>8</v>
      </c>
      <c r="BE125" s="67">
        <f t="shared" ref="BE125" si="642">(BD125*$D125*$E125*$G125*$J125)</f>
        <v>394979.19999999995</v>
      </c>
      <c r="BF125" s="68">
        <v>2</v>
      </c>
      <c r="BG125" s="67">
        <f t="shared" ref="BG125" si="643">(BF125*$D125*$E125*$G125*$K125)</f>
        <v>118493.75999999999</v>
      </c>
      <c r="BH125" s="68">
        <v>197</v>
      </c>
      <c r="BI125" s="67">
        <f t="shared" ref="BI125" si="644">(BH125*$D125*$E125*$G125*$K125)</f>
        <v>11671635.359999999</v>
      </c>
      <c r="BJ125" s="68">
        <v>0</v>
      </c>
      <c r="BK125" s="67">
        <f t="shared" ref="BK125" si="645">(BJ125*$D125*$E125*$G125*$K125)</f>
        <v>0</v>
      </c>
      <c r="BL125" s="68">
        <v>0</v>
      </c>
      <c r="BM125" s="67">
        <f t="shared" ref="BM125" si="646">(BL125*$D125*$E125*$G125*$K125)</f>
        <v>0</v>
      </c>
      <c r="BN125" s="68">
        <v>15</v>
      </c>
      <c r="BO125" s="67">
        <f t="shared" ref="BO125" si="647">(BN125*$D125*$E125*$G125*$K125)</f>
        <v>888703.2</v>
      </c>
      <c r="BP125" s="68">
        <v>4</v>
      </c>
      <c r="BQ125" s="67">
        <f t="shared" ref="BQ125" si="648">(BP125*$D125*$E125*$G125*$K125)</f>
        <v>236987.51999999999</v>
      </c>
      <c r="BR125" s="68">
        <v>9</v>
      </c>
      <c r="BS125" s="67">
        <f t="shared" ref="BS125" si="649">(BR125*$D125*$E125*$G125*$K125)</f>
        <v>533221.91999999993</v>
      </c>
      <c r="BT125" s="68"/>
      <c r="BU125" s="67">
        <f t="shared" ref="BU125" si="650">(BT125*$D125*$E125*$G125*$K125)</f>
        <v>0</v>
      </c>
      <c r="BV125" s="68">
        <v>15</v>
      </c>
      <c r="BW125" s="67">
        <f t="shared" ref="BW125" si="651">(BV125*$D125*$E125*$G125*$K125)</f>
        <v>888703.2</v>
      </c>
      <c r="BX125" s="68">
        <v>8</v>
      </c>
      <c r="BY125" s="67">
        <f t="shared" ref="BY125" si="652">(BX125*$D125*$E125*$G125*$K125)</f>
        <v>473975.03999999998</v>
      </c>
      <c r="BZ125" s="68">
        <v>2</v>
      </c>
      <c r="CA125" s="75">
        <f t="shared" ref="CA125" si="653">(BZ125*$D125*$E125*$G125*$K125)</f>
        <v>118493.75999999999</v>
      </c>
      <c r="CB125" s="68">
        <v>0</v>
      </c>
      <c r="CC125" s="67">
        <f t="shared" ref="CC125" si="654">(CB125*$D125*$E125*$G125*$J125)</f>
        <v>0</v>
      </c>
      <c r="CD125" s="68">
        <v>0</v>
      </c>
      <c r="CE125" s="67">
        <f t="shared" ref="CE125" si="655">(CD125*$D125*$E125*$G125*$J125)</f>
        <v>0</v>
      </c>
      <c r="CF125" s="68">
        <v>0</v>
      </c>
      <c r="CG125" s="67">
        <f t="shared" ref="CG125" si="656">(CF125*$D125*$E125*$G125*$J125)</f>
        <v>0</v>
      </c>
      <c r="CH125" s="68"/>
      <c r="CI125" s="68">
        <f t="shared" ref="CI125" si="657">(CH125*$D125*$E125*$G125*$J125)</f>
        <v>0</v>
      </c>
      <c r="CJ125" s="68"/>
      <c r="CK125" s="67">
        <f t="shared" ref="CK125" si="658">(CJ125*$D125*$E125*$G125*$K125)</f>
        <v>0</v>
      </c>
      <c r="CL125" s="68">
        <v>0</v>
      </c>
      <c r="CM125" s="67">
        <f t="shared" ref="CM125" si="659">(CL125*$D125*$E125*$G125*$J125)</f>
        <v>0</v>
      </c>
      <c r="CN125" s="68"/>
      <c r="CO125" s="67">
        <f t="shared" ref="CO125" si="660">(CN125*$D125*$E125*$G125*$J125)</f>
        <v>0</v>
      </c>
      <c r="CP125" s="68"/>
      <c r="CQ125" s="67">
        <f t="shared" ref="CQ125" si="661">(CP125*$D125*$E125*$G125*$J125)</f>
        <v>0</v>
      </c>
      <c r="CR125" s="68"/>
      <c r="CS125" s="67">
        <f t="shared" ref="CS125" si="662">(CR125*$D125*$E125*$G125*$J125)</f>
        <v>0</v>
      </c>
      <c r="CT125" s="68">
        <v>1</v>
      </c>
      <c r="CU125" s="67">
        <f t="shared" ref="CU125" si="663">(CT125*$D125*$E125*$G125*$J125)</f>
        <v>49372.399999999994</v>
      </c>
      <c r="CV125" s="68">
        <v>0</v>
      </c>
      <c r="CW125" s="67">
        <f t="shared" ref="CW125" si="664">(CV125*$D125*$E125*$G125*$K125)</f>
        <v>0</v>
      </c>
      <c r="CX125" s="82"/>
      <c r="CY125" s="67">
        <f t="shared" ref="CY125" si="665">(CX125*$D125*$E125*$G125*$K125)</f>
        <v>0</v>
      </c>
      <c r="CZ125" s="68"/>
      <c r="DA125" s="67">
        <f t="shared" ref="DA125" si="666">(CZ125*$D125*$E125*$G125*$J125)</f>
        <v>0</v>
      </c>
      <c r="DB125" s="68">
        <v>0</v>
      </c>
      <c r="DC125" s="73">
        <f t="shared" ref="DC125" si="667">(DB125*$D125*$E125*$G125*$K125)</f>
        <v>0</v>
      </c>
      <c r="DD125" s="68"/>
      <c r="DE125" s="67">
        <f t="shared" ref="DE125" si="668">(DD125*$D125*$E125*$G125*$K125)</f>
        <v>0</v>
      </c>
      <c r="DF125" s="83"/>
      <c r="DG125" s="67">
        <f t="shared" ref="DG125" si="669">(DF125*$D125*$E125*$G125*$K125)</f>
        <v>0</v>
      </c>
      <c r="DH125" s="68">
        <v>7</v>
      </c>
      <c r="DI125" s="67">
        <f t="shared" ref="DI125" si="670">(DH125*$D125*$E125*$G125*$K125)</f>
        <v>414728.16</v>
      </c>
      <c r="DJ125" s="68"/>
      <c r="DK125" s="67">
        <f t="shared" ref="DK125" si="671">(DJ125*$D125*$E125*$G125*$L125)</f>
        <v>0</v>
      </c>
      <c r="DL125" s="68"/>
      <c r="DM125" s="75">
        <f t="shared" ref="DM125" si="672">(DL125*$D125*$E125*$G125*$M125)</f>
        <v>0</v>
      </c>
      <c r="DN125" s="77">
        <f t="shared" si="619"/>
        <v>751</v>
      </c>
      <c r="DO125" s="75">
        <f t="shared" si="619"/>
        <v>39636162.719999999</v>
      </c>
    </row>
    <row r="126" spans="1:119" ht="30" customHeight="1" x14ac:dyDescent="0.25">
      <c r="A126" s="78"/>
      <c r="B126" s="79">
        <v>101</v>
      </c>
      <c r="C126" s="60" t="s">
        <v>252</v>
      </c>
      <c r="D126" s="61">
        <v>22900</v>
      </c>
      <c r="E126" s="80">
        <v>4.13</v>
      </c>
      <c r="F126" s="80"/>
      <c r="G126" s="63">
        <v>1</v>
      </c>
      <c r="H126" s="64"/>
      <c r="I126" s="64"/>
      <c r="J126" s="61">
        <v>1.4</v>
      </c>
      <c r="K126" s="61">
        <v>1.68</v>
      </c>
      <c r="L126" s="61">
        <v>2.23</v>
      </c>
      <c r="M126" s="65">
        <v>2.57</v>
      </c>
      <c r="N126" s="68"/>
      <c r="O126" s="67">
        <f t="shared" si="296"/>
        <v>0</v>
      </c>
      <c r="P126" s="68">
        <v>272</v>
      </c>
      <c r="Q126" s="68">
        <f>(P126*$D126*$E126*$G126*$J126*$Q$8)</f>
        <v>39616413.759999998</v>
      </c>
      <c r="R126" s="68">
        <v>1</v>
      </c>
      <c r="S126" s="67">
        <f>(R126*$D126*$E126*$G126*$J126*$S$8)</f>
        <v>145648.57999999999</v>
      </c>
      <c r="T126" s="68"/>
      <c r="U126" s="67">
        <f>(T126/12*7*$D126*$E126*$G126*$J126*$U$8)+(T126/12*5*$D126*$E126*$G126*$J126*$U$9)</f>
        <v>0</v>
      </c>
      <c r="V126" s="68">
        <v>0</v>
      </c>
      <c r="W126" s="67">
        <f>(V126*$D126*$E126*$G126*$J126*$W$8)</f>
        <v>0</v>
      </c>
      <c r="X126" s="68">
        <v>0</v>
      </c>
      <c r="Y126" s="67">
        <f>(X126*$D126*$E126*$G126*$J126*$Y$8)</f>
        <v>0</v>
      </c>
      <c r="Z126" s="68"/>
      <c r="AA126" s="67">
        <f>(Z126*$D126*$E126*$G126*$J126*$AA$8)</f>
        <v>0</v>
      </c>
      <c r="AB126" s="68">
        <v>0</v>
      </c>
      <c r="AC126" s="67">
        <f>(AB126*$D126*$E126*$G126*$J126*$AC$8)</f>
        <v>0</v>
      </c>
      <c r="AD126" s="68"/>
      <c r="AE126" s="67">
        <f>(AD126*$D126*$E126*$G126*$J126*$AE$8)</f>
        <v>0</v>
      </c>
      <c r="AF126" s="68">
        <v>0</v>
      </c>
      <c r="AG126" s="67">
        <f>(AF126*$D126*$E126*$G126*$J126*$AG$8)</f>
        <v>0</v>
      </c>
      <c r="AH126" s="68"/>
      <c r="AI126" s="67">
        <f>(AH126*$D126*$E126*$G126*$J126*$AI$8)</f>
        <v>0</v>
      </c>
      <c r="AJ126" s="68"/>
      <c r="AK126" s="67">
        <f>(AJ126*$D126*$E126*$G126*$J126*$AK$8)</f>
        <v>0</v>
      </c>
      <c r="AL126" s="82"/>
      <c r="AM126" s="67">
        <f>(AL126*$D126*$E126*$G126*$K126*$AM$8)</f>
        <v>0</v>
      </c>
      <c r="AN126" s="68">
        <v>0</v>
      </c>
      <c r="AO126" s="73">
        <f>(AN126*$D126*$E126*$G126*$K126*$AO$8)</f>
        <v>0</v>
      </c>
      <c r="AP126" s="68"/>
      <c r="AQ126" s="67">
        <f>(AP126*$D126*$E126*$G126*$J126*$AQ$8)</f>
        <v>0</v>
      </c>
      <c r="AR126" s="68">
        <v>0</v>
      </c>
      <c r="AS126" s="68">
        <f>(AR126*$D126*$E126*$G126*$J126*$AS$8)</f>
        <v>0</v>
      </c>
      <c r="AT126" s="68">
        <v>0</v>
      </c>
      <c r="AU126" s="68">
        <f>(AT126*$D126*$E126*$G126*$J126*$AU$8)</f>
        <v>0</v>
      </c>
      <c r="AV126" s="68">
        <v>0</v>
      </c>
      <c r="AW126" s="67">
        <f>(AV126*$D126*$E126*$G126*$J126*$AW$8)</f>
        <v>0</v>
      </c>
      <c r="AX126" s="68">
        <v>0</v>
      </c>
      <c r="AY126" s="67">
        <f>(AX126*$D126*$E126*$G126*$J126*$AY$8)</f>
        <v>0</v>
      </c>
      <c r="AZ126" s="68">
        <v>0</v>
      </c>
      <c r="BA126" s="67">
        <f>(AZ126*$D126*$E126*$G126*$J126*$BA$8)</f>
        <v>0</v>
      </c>
      <c r="BB126" s="68"/>
      <c r="BC126" s="67">
        <f>(BB126*$D126*$E126*$G126*$J126*$BC$8)</f>
        <v>0</v>
      </c>
      <c r="BD126" s="68"/>
      <c r="BE126" s="67">
        <f>(BD126*$D126*$E126*$G126*$J126*$BE$8)</f>
        <v>0</v>
      </c>
      <c r="BF126" s="68"/>
      <c r="BG126" s="67">
        <f>(BF126*$D126*$E126*$G126*$K126*$BG$8)</f>
        <v>0</v>
      </c>
      <c r="BH126" s="68">
        <v>41</v>
      </c>
      <c r="BI126" s="67">
        <f>(BH126*$D126*$E126*$G126*$K126*$BI$8)</f>
        <v>6514463.7599999998</v>
      </c>
      <c r="BJ126" s="68">
        <v>0</v>
      </c>
      <c r="BK126" s="67">
        <f>(BJ126*$D126*$E126*$G126*$K126*$BK$8)</f>
        <v>0</v>
      </c>
      <c r="BL126" s="68">
        <v>0</v>
      </c>
      <c r="BM126" s="67">
        <f>(BL126*$D126*$E126*$G126*$K126*$BM$8)</f>
        <v>0</v>
      </c>
      <c r="BN126" s="68"/>
      <c r="BO126" s="67">
        <f>(BN126*$D126*$E126*$G126*$K126*$BO$8)</f>
        <v>0</v>
      </c>
      <c r="BP126" s="68">
        <v>1</v>
      </c>
      <c r="BQ126" s="67">
        <f>(BP126*$D126*$E126*$G126*$K126*$BQ$8)</f>
        <v>158889.35999999999</v>
      </c>
      <c r="BR126" s="68">
        <v>1</v>
      </c>
      <c r="BS126" s="67">
        <f>(BR126*$D126*$E126*$G126*$K126*$BS$8)</f>
        <v>198611.69999999998</v>
      </c>
      <c r="BT126" s="68"/>
      <c r="BU126" s="67">
        <f>(BT126*$D126*$E126*$G126*$K126*$BU$8)</f>
        <v>0</v>
      </c>
      <c r="BV126" s="68"/>
      <c r="BW126" s="67">
        <f>(BV126*$D126*$E126*$G126*$K126*$BW$8)</f>
        <v>0</v>
      </c>
      <c r="BX126" s="68">
        <v>3</v>
      </c>
      <c r="BY126" s="67">
        <f>(BX126*$D126*$E126*$G126*$K126*$BY$8)</f>
        <v>476668.07999999996</v>
      </c>
      <c r="BZ126" s="68"/>
      <c r="CA126" s="75">
        <f>(BZ126*$D126*$E126*$G126*$K126*$CA$8)</f>
        <v>0</v>
      </c>
      <c r="CB126" s="68">
        <v>0</v>
      </c>
      <c r="CC126" s="67">
        <f>(CB126*$D126*$E126*$G126*$J126*$CC$8)</f>
        <v>0</v>
      </c>
      <c r="CD126" s="68">
        <v>0</v>
      </c>
      <c r="CE126" s="67">
        <f>(CD126*$D126*$E126*$G126*$J126*$CE$8)</f>
        <v>0</v>
      </c>
      <c r="CF126" s="68">
        <v>0</v>
      </c>
      <c r="CG126" s="67">
        <f>(CF126*$D126*$E126*$G126*$J126*$CG$8)</f>
        <v>0</v>
      </c>
      <c r="CH126" s="68"/>
      <c r="CI126" s="68">
        <f>(CH126*$D126*$E126*$G126*$J126*$CI$8)</f>
        <v>0</v>
      </c>
      <c r="CJ126" s="68"/>
      <c r="CK126" s="67">
        <f>(CJ126*$D126*$E126*$G126*$K126*$CK$8)</f>
        <v>0</v>
      </c>
      <c r="CL126" s="68">
        <v>0</v>
      </c>
      <c r="CM126" s="67">
        <f>(CL126*$D126*$E126*$G126*$J126*$CM$8)</f>
        <v>0</v>
      </c>
      <c r="CN126" s="68"/>
      <c r="CO126" s="67">
        <f>(CN126*$D126*$E126*$G126*$J126*$CO$8)</f>
        <v>0</v>
      </c>
      <c r="CP126" s="68"/>
      <c r="CQ126" s="67">
        <f>(CP126*$D126*$E126*$G126*$J126*$CQ$8)</f>
        <v>0</v>
      </c>
      <c r="CR126" s="68"/>
      <c r="CS126" s="67">
        <f>(CR126*$D126*$E126*$G126*$J126*$CS$8)</f>
        <v>0</v>
      </c>
      <c r="CT126" s="68"/>
      <c r="CU126" s="67">
        <f>(CT126*$D126*$E126*$G126*$J126*$CU$8)</f>
        <v>0</v>
      </c>
      <c r="CV126" s="68">
        <v>0</v>
      </c>
      <c r="CW126" s="67">
        <f>(CV126*$D126*$E126*$G126*$K126*$CW$8)</f>
        <v>0</v>
      </c>
      <c r="CX126" s="82"/>
      <c r="CY126" s="67">
        <f>(CX126*$D126*$E126*$G126*$K126*$CY$8)</f>
        <v>0</v>
      </c>
      <c r="CZ126" s="68"/>
      <c r="DA126" s="67">
        <f>(CZ126*$D126*$E126*$G126*$J126*$DA$8)</f>
        <v>0</v>
      </c>
      <c r="DB126" s="68">
        <v>0</v>
      </c>
      <c r="DC126" s="73">
        <f>(DB126*$D126*$E126*$G126*$K126*$DC$8)</f>
        <v>0</v>
      </c>
      <c r="DD126" s="68">
        <v>0</v>
      </c>
      <c r="DE126" s="67">
        <f>(DD126*$D126*$E126*$G126*$K126*$DE$8)</f>
        <v>0</v>
      </c>
      <c r="DF126" s="83"/>
      <c r="DG126" s="67">
        <f>(DF126*$D126*$E126*$G126*$K126*$DG$8)</f>
        <v>0</v>
      </c>
      <c r="DH126" s="68"/>
      <c r="DI126" s="67">
        <f>(DH126*$D126*$E126*$G126*$K126*$DI$8)</f>
        <v>0</v>
      </c>
      <c r="DJ126" s="68"/>
      <c r="DK126" s="67">
        <f>(DJ126*$D126*$E126*$G126*$L126*$DK$8)</f>
        <v>0</v>
      </c>
      <c r="DL126" s="68"/>
      <c r="DM126" s="75">
        <f>(DL126*$D126*$E126*$G126*$M126*$DM$8)</f>
        <v>0</v>
      </c>
      <c r="DN126" s="77">
        <f t="shared" si="619"/>
        <v>319</v>
      </c>
      <c r="DO126" s="75">
        <f t="shared" si="619"/>
        <v>47110695.239999995</v>
      </c>
    </row>
    <row r="127" spans="1:119" ht="30" x14ac:dyDescent="0.25">
      <c r="A127" s="78"/>
      <c r="B127" s="79">
        <v>102</v>
      </c>
      <c r="C127" s="60" t="s">
        <v>253</v>
      </c>
      <c r="D127" s="61">
        <v>22900</v>
      </c>
      <c r="E127" s="80">
        <v>5.82</v>
      </c>
      <c r="F127" s="80"/>
      <c r="G127" s="127">
        <v>1</v>
      </c>
      <c r="H127" s="128"/>
      <c r="I127" s="128"/>
      <c r="J127" s="61">
        <v>1.4</v>
      </c>
      <c r="K127" s="61">
        <v>1.68</v>
      </c>
      <c r="L127" s="61">
        <v>2.23</v>
      </c>
      <c r="M127" s="65">
        <v>2.57</v>
      </c>
      <c r="N127" s="68">
        <v>2</v>
      </c>
      <c r="O127" s="67">
        <f t="shared" ref="O127" si="673">(N127*$D127*$E127*$G127*$J127)</f>
        <v>373178.39999999997</v>
      </c>
      <c r="P127" s="68">
        <v>260</v>
      </c>
      <c r="Q127" s="68">
        <f t="shared" ref="Q127" si="674">(P127*$D127*$E127*$G127*$J127)</f>
        <v>48513192</v>
      </c>
      <c r="R127" s="68">
        <v>0</v>
      </c>
      <c r="S127" s="67">
        <f t="shared" ref="S127" si="675">(R127*$D127*$E127*$G127*$J127)</f>
        <v>0</v>
      </c>
      <c r="T127" s="68">
        <v>1</v>
      </c>
      <c r="U127" s="67">
        <f t="shared" ref="U127" si="676">(T127*$D127*$E127*$G127*$J127)</f>
        <v>186589.19999999998</v>
      </c>
      <c r="V127" s="68">
        <v>0</v>
      </c>
      <c r="W127" s="67">
        <f t="shared" ref="W127" si="677">(V127*$D127*$E127*$G127*$J127)</f>
        <v>0</v>
      </c>
      <c r="X127" s="68">
        <v>0</v>
      </c>
      <c r="Y127" s="67">
        <f t="shared" ref="Y127" si="678">(X127*$D127*$E127*$G127*$J127)</f>
        <v>0</v>
      </c>
      <c r="Z127" s="68"/>
      <c r="AA127" s="67">
        <f t="shared" ref="AA127" si="679">(Z127*$D127*$E127*$G127*$J127)</f>
        <v>0</v>
      </c>
      <c r="AB127" s="68">
        <v>0</v>
      </c>
      <c r="AC127" s="67">
        <f t="shared" ref="AC127" si="680">(AB127*$D127*$E127*$G127*$J127)</f>
        <v>0</v>
      </c>
      <c r="AD127" s="68"/>
      <c r="AE127" s="67">
        <f t="shared" ref="AE127" si="681">(AD127*$D127*$E127*$G127*$J127)</f>
        <v>0</v>
      </c>
      <c r="AF127" s="68">
        <v>0</v>
      </c>
      <c r="AG127" s="67">
        <f t="shared" ref="AG127" si="682">(AF127*$D127*$E127*$G127*$J127)</f>
        <v>0</v>
      </c>
      <c r="AH127" s="70"/>
      <c r="AI127" s="67">
        <f t="shared" ref="AI127" si="683">(AH127*$D127*$E127*$G127*$J127)</f>
        <v>0</v>
      </c>
      <c r="AJ127" s="68"/>
      <c r="AK127" s="67">
        <f t="shared" ref="AK127" si="684">(AJ127*$D127*$E127*$G127*$J127)</f>
        <v>0</v>
      </c>
      <c r="AL127" s="82"/>
      <c r="AM127" s="67">
        <f t="shared" ref="AM127" si="685">(AL127*$D127*$E127*$G127*$K127)</f>
        <v>0</v>
      </c>
      <c r="AN127" s="68">
        <v>0</v>
      </c>
      <c r="AO127" s="73">
        <f t="shared" ref="AO127" si="686">(AN127*$D127*$E127*$G127*$K127)</f>
        <v>0</v>
      </c>
      <c r="AP127" s="68"/>
      <c r="AQ127" s="67">
        <f t="shared" ref="AQ127" si="687">(AP127*$D127*$E127*$G127*$J127)</f>
        <v>0</v>
      </c>
      <c r="AR127" s="68">
        <v>0</v>
      </c>
      <c r="AS127" s="68">
        <f t="shared" ref="AS127" si="688">(AR127*$D127*$E127*$G127*$J127)</f>
        <v>0</v>
      </c>
      <c r="AT127" s="68"/>
      <c r="AU127" s="68">
        <f t="shared" ref="AU127" si="689">(AT127*$D127*$E127*$G127*$J127)</f>
        <v>0</v>
      </c>
      <c r="AV127" s="68">
        <v>0</v>
      </c>
      <c r="AW127" s="67">
        <f t="shared" ref="AW127" si="690">(AV127*$D127*$E127*$G127*$J127)</f>
        <v>0</v>
      </c>
      <c r="AX127" s="68">
        <v>0</v>
      </c>
      <c r="AY127" s="67">
        <f t="shared" ref="AY127" si="691">(AX127*$D127*$E127*$G127*$J127)</f>
        <v>0</v>
      </c>
      <c r="AZ127" s="68">
        <v>0</v>
      </c>
      <c r="BA127" s="67">
        <f t="shared" ref="BA127" si="692">(AZ127*$D127*$E127*$G127*$J127)</f>
        <v>0</v>
      </c>
      <c r="BB127" s="68"/>
      <c r="BC127" s="67">
        <f t="shared" ref="BC127" si="693">(BB127*$D127*$E127*$G127*$J127)</f>
        <v>0</v>
      </c>
      <c r="BD127" s="68"/>
      <c r="BE127" s="67">
        <f t="shared" ref="BE127" si="694">(BD127*$D127*$E127*$G127*$J127)</f>
        <v>0</v>
      </c>
      <c r="BF127" s="68"/>
      <c r="BG127" s="67">
        <f t="shared" ref="BG127" si="695">(BF127*$D127*$E127*$G127*$K127)</f>
        <v>0</v>
      </c>
      <c r="BH127" s="68">
        <v>85</v>
      </c>
      <c r="BI127" s="67">
        <f t="shared" ref="BI127" si="696">(BH127*$D127*$E127*$G127*$K127)</f>
        <v>19032098.399999999</v>
      </c>
      <c r="BJ127" s="68">
        <v>0</v>
      </c>
      <c r="BK127" s="67">
        <f t="shared" ref="BK127" si="697">(BJ127*$D127*$E127*$G127*$K127)</f>
        <v>0</v>
      </c>
      <c r="BL127" s="68">
        <v>0</v>
      </c>
      <c r="BM127" s="67">
        <f t="shared" ref="BM127" si="698">(BL127*$D127*$E127*$G127*$K127)</f>
        <v>0</v>
      </c>
      <c r="BN127" s="68"/>
      <c r="BO127" s="67">
        <f t="shared" ref="BO127" si="699">(BN127*$D127*$E127*$G127*$K127)</f>
        <v>0</v>
      </c>
      <c r="BP127" s="68">
        <v>1</v>
      </c>
      <c r="BQ127" s="67">
        <f t="shared" ref="BQ127" si="700">(BP127*$D127*$E127*$G127*$K127)</f>
        <v>223907.03999999998</v>
      </c>
      <c r="BR127" s="68">
        <v>1</v>
      </c>
      <c r="BS127" s="67">
        <f t="shared" ref="BS127" si="701">(BR127*$D127*$E127*$G127*$K127)</f>
        <v>223907.03999999998</v>
      </c>
      <c r="BT127" s="68"/>
      <c r="BU127" s="67">
        <f t="shared" ref="BU127" si="702">(BT127*$D127*$E127*$G127*$K127)</f>
        <v>0</v>
      </c>
      <c r="BV127" s="68">
        <v>5</v>
      </c>
      <c r="BW127" s="67">
        <f t="shared" ref="BW127" si="703">(BV127*$D127*$E127*$G127*$K127)</f>
        <v>1119535.2</v>
      </c>
      <c r="BX127" s="68">
        <v>1</v>
      </c>
      <c r="BY127" s="67">
        <f t="shared" ref="BY127" si="704">(BX127*$D127*$E127*$G127*$K127)</f>
        <v>223907.03999999998</v>
      </c>
      <c r="BZ127" s="68"/>
      <c r="CA127" s="75">
        <f t="shared" ref="CA127" si="705">(BZ127*$D127*$E127*$G127*$K127)</f>
        <v>0</v>
      </c>
      <c r="CB127" s="68">
        <v>0</v>
      </c>
      <c r="CC127" s="67">
        <f t="shared" ref="CC127" si="706">(CB127*$D127*$E127*$G127*$J127)</f>
        <v>0</v>
      </c>
      <c r="CD127" s="68">
        <v>0</v>
      </c>
      <c r="CE127" s="67">
        <f t="shared" ref="CE127" si="707">(CD127*$D127*$E127*$G127*$J127)</f>
        <v>0</v>
      </c>
      <c r="CF127" s="68">
        <v>0</v>
      </c>
      <c r="CG127" s="67">
        <f t="shared" ref="CG127" si="708">(CF127*$D127*$E127*$G127*$J127)</f>
        <v>0</v>
      </c>
      <c r="CH127" s="68"/>
      <c r="CI127" s="68">
        <f t="shared" ref="CI127" si="709">(CH127*$D127*$E127*$G127*$J127)</f>
        <v>0</v>
      </c>
      <c r="CJ127" s="68"/>
      <c r="CK127" s="67">
        <f t="shared" ref="CK127" si="710">(CJ127*$D127*$E127*$G127*$K127)</f>
        <v>0</v>
      </c>
      <c r="CL127" s="68">
        <v>0</v>
      </c>
      <c r="CM127" s="67">
        <f t="shared" ref="CM127" si="711">(CL127*$D127*$E127*$G127*$J127)</f>
        <v>0</v>
      </c>
      <c r="CN127" s="68"/>
      <c r="CO127" s="67">
        <f t="shared" ref="CO127" si="712">(CN127*$D127*$E127*$G127*$J127)</f>
        <v>0</v>
      </c>
      <c r="CP127" s="68"/>
      <c r="CQ127" s="67">
        <f t="shared" ref="CQ127" si="713">(CP127*$D127*$E127*$G127*$J127)</f>
        <v>0</v>
      </c>
      <c r="CR127" s="68"/>
      <c r="CS127" s="67">
        <f t="shared" ref="CS127" si="714">(CR127*$D127*$E127*$G127*$J127)</f>
        <v>0</v>
      </c>
      <c r="CT127" s="68"/>
      <c r="CU127" s="67">
        <f t="shared" ref="CU127" si="715">(CT127*$D127*$E127*$G127*$J127)</f>
        <v>0</v>
      </c>
      <c r="CV127" s="68">
        <v>0</v>
      </c>
      <c r="CW127" s="67">
        <f t="shared" ref="CW127" si="716">(CV127*$D127*$E127*$G127*$K127)</f>
        <v>0</v>
      </c>
      <c r="CX127" s="82"/>
      <c r="CY127" s="67">
        <f t="shared" ref="CY127" si="717">(CX127*$D127*$E127*$G127*$K127)</f>
        <v>0</v>
      </c>
      <c r="CZ127" s="68"/>
      <c r="DA127" s="67">
        <f t="shared" ref="DA127" si="718">(CZ127*$D127*$E127*$G127*$J127)</f>
        <v>0</v>
      </c>
      <c r="DB127" s="68">
        <v>0</v>
      </c>
      <c r="DC127" s="73">
        <f t="shared" ref="DC127" si="719">(DB127*$D127*$E127*$G127*$K127)</f>
        <v>0</v>
      </c>
      <c r="DD127" s="68">
        <v>0</v>
      </c>
      <c r="DE127" s="67">
        <f t="shared" ref="DE127" si="720">(DD127*$D127*$E127*$G127*$K127)</f>
        <v>0</v>
      </c>
      <c r="DF127" s="83"/>
      <c r="DG127" s="67">
        <f t="shared" ref="DG127" si="721">(DF127*$D127*$E127*$G127*$K127)</f>
        <v>0</v>
      </c>
      <c r="DH127" s="68"/>
      <c r="DI127" s="67">
        <f t="shared" ref="DI127" si="722">(DH127*$D127*$E127*$G127*$K127)</f>
        <v>0</v>
      </c>
      <c r="DJ127" s="68"/>
      <c r="DK127" s="67">
        <f t="shared" ref="DK127" si="723">(DJ127*$D127*$E127*$G127*$L127)</f>
        <v>0</v>
      </c>
      <c r="DL127" s="68"/>
      <c r="DM127" s="75">
        <f t="shared" ref="DM127" si="724">(DL127*$D127*$E127*$G127*$M127)</f>
        <v>0</v>
      </c>
      <c r="DN127" s="77">
        <f t="shared" si="619"/>
        <v>356</v>
      </c>
      <c r="DO127" s="75">
        <f t="shared" si="619"/>
        <v>69896314.320000023</v>
      </c>
    </row>
    <row r="128" spans="1:119" ht="36" customHeight="1" x14ac:dyDescent="0.25">
      <c r="A128" s="78"/>
      <c r="B128" s="79">
        <v>103</v>
      </c>
      <c r="C128" s="60" t="s">
        <v>254</v>
      </c>
      <c r="D128" s="61">
        <v>22900</v>
      </c>
      <c r="E128" s="80">
        <v>1.41</v>
      </c>
      <c r="F128" s="80"/>
      <c r="G128" s="63">
        <v>1</v>
      </c>
      <c r="H128" s="64"/>
      <c r="I128" s="64"/>
      <c r="J128" s="61">
        <v>1.4</v>
      </c>
      <c r="K128" s="61">
        <v>1.68</v>
      </c>
      <c r="L128" s="61">
        <v>2.23</v>
      </c>
      <c r="M128" s="65">
        <v>2.57</v>
      </c>
      <c r="N128" s="68"/>
      <c r="O128" s="67">
        <f t="shared" si="296"/>
        <v>0</v>
      </c>
      <c r="P128" s="68">
        <v>43</v>
      </c>
      <c r="Q128" s="68">
        <f>(P128*$D128*$E128*$G128*$J128*$Q$8)</f>
        <v>2138177.58</v>
      </c>
      <c r="R128" s="68">
        <v>0</v>
      </c>
      <c r="S128" s="67">
        <f>(R128*$D128*$E128*$G128*$J128*$S$8)</f>
        <v>0</v>
      </c>
      <c r="T128" s="68"/>
      <c r="U128" s="67">
        <f>(T128/12*7*$D128*$E128*$G128*$J128*$U$8)+(T128/12*5*$D128*$E128*$G128*$J128*$U$9)</f>
        <v>0</v>
      </c>
      <c r="V128" s="68"/>
      <c r="W128" s="67">
        <f>(V128*$D128*$E128*$G128*$J128*$W$8)</f>
        <v>0</v>
      </c>
      <c r="X128" s="68"/>
      <c r="Y128" s="67">
        <f>(X128*$D128*$E128*$G128*$J128*$Y$8)</f>
        <v>0</v>
      </c>
      <c r="Z128" s="68"/>
      <c r="AA128" s="67">
        <f>(Z128*$D128*$E128*$G128*$J128*$AA$8)</f>
        <v>0</v>
      </c>
      <c r="AB128" s="68"/>
      <c r="AC128" s="67">
        <f>(AB128*$D128*$E128*$G128*$J128*$AC$8)</f>
        <v>0</v>
      </c>
      <c r="AD128" s="68"/>
      <c r="AE128" s="67">
        <f>(AD128*$D128*$E128*$G128*$J128*$AE$8)</f>
        <v>0</v>
      </c>
      <c r="AF128" s="68"/>
      <c r="AG128" s="67">
        <f>(AF128*$D128*$E128*$G128*$J128*$AG$8)</f>
        <v>0</v>
      </c>
      <c r="AH128" s="70"/>
      <c r="AI128" s="67">
        <f>(AH128*$D128*$E128*$G128*$J128*$AI$8)</f>
        <v>0</v>
      </c>
      <c r="AJ128" s="68"/>
      <c r="AK128" s="67">
        <f>(AJ128*$D128*$E128*$G128*$J128*$AK$8)</f>
        <v>0</v>
      </c>
      <c r="AL128" s="82"/>
      <c r="AM128" s="67">
        <f>(AL128*$D128*$E128*$G128*$K128*$AM$8)</f>
        <v>0</v>
      </c>
      <c r="AN128" s="68"/>
      <c r="AO128" s="73">
        <f>(AN128*$D128*$E128*$G128*$K128*$AO$8)</f>
        <v>0</v>
      </c>
      <c r="AP128" s="68"/>
      <c r="AQ128" s="67">
        <f>(AP128*$D128*$E128*$G128*$J128*$AQ$8)</f>
        <v>0</v>
      </c>
      <c r="AR128" s="68"/>
      <c r="AS128" s="68">
        <f>(AR128*$D128*$E128*$G128*$J128*$AS$8)</f>
        <v>0</v>
      </c>
      <c r="AT128" s="68"/>
      <c r="AU128" s="68">
        <f>(AT128*$D128*$E128*$G128*$J128*$AU$8)</f>
        <v>0</v>
      </c>
      <c r="AV128" s="68"/>
      <c r="AW128" s="67">
        <f>(AV128*$D128*$E128*$G128*$J128*$AW$8)</f>
        <v>0</v>
      </c>
      <c r="AX128" s="68"/>
      <c r="AY128" s="67">
        <f>(AX128*$D128*$E128*$G128*$J128*$AY$8)</f>
        <v>0</v>
      </c>
      <c r="AZ128" s="68"/>
      <c r="BA128" s="67">
        <f>(AZ128*$D128*$E128*$G128*$J128*$BA$8)</f>
        <v>0</v>
      </c>
      <c r="BB128" s="68"/>
      <c r="BC128" s="67">
        <f>(BB128*$D128*$E128*$G128*$J128*$BC$8)</f>
        <v>0</v>
      </c>
      <c r="BD128" s="68"/>
      <c r="BE128" s="67">
        <f>(BD128*$D128*$E128*$G128*$J128*$BE$8)</f>
        <v>0</v>
      </c>
      <c r="BF128" s="68"/>
      <c r="BG128" s="67">
        <f>(BF128*$D128*$E128*$G128*$K128*$BG$8)</f>
        <v>0</v>
      </c>
      <c r="BH128" s="68">
        <v>1</v>
      </c>
      <c r="BI128" s="67">
        <f>(BH128*$D128*$E128*$G128*$K128*$BI$8)</f>
        <v>54245.51999999999</v>
      </c>
      <c r="BJ128" s="68"/>
      <c r="BK128" s="67">
        <f>(BJ128*$D128*$E128*$G128*$K128*$BK$8)</f>
        <v>0</v>
      </c>
      <c r="BL128" s="68"/>
      <c r="BM128" s="67">
        <f>(BL128*$D128*$E128*$G128*$K128*$BM$8)</f>
        <v>0</v>
      </c>
      <c r="BN128" s="68"/>
      <c r="BO128" s="67">
        <f>(BN128*$D128*$E128*$G128*$K128*$BO$8)</f>
        <v>0</v>
      </c>
      <c r="BP128" s="68"/>
      <c r="BQ128" s="67">
        <f>(BP128*$D128*$E128*$G128*$K128*$BQ$8)</f>
        <v>0</v>
      </c>
      <c r="BR128" s="68"/>
      <c r="BS128" s="67">
        <f>(BR128*$D128*$E128*$G128*$K128*$BS$8)</f>
        <v>0</v>
      </c>
      <c r="BT128" s="68"/>
      <c r="BU128" s="67">
        <f>(BT128*$D128*$E128*$G128*$K128*$BU$8)</f>
        <v>0</v>
      </c>
      <c r="BV128" s="68"/>
      <c r="BW128" s="67">
        <f>(BV128*$D128*$E128*$G128*$K128*$BW$8)</f>
        <v>0</v>
      </c>
      <c r="BX128" s="68"/>
      <c r="BY128" s="67">
        <f>(BX128*$D128*$E128*$G128*$K128*$BY$8)</f>
        <v>0</v>
      </c>
      <c r="BZ128" s="68"/>
      <c r="CA128" s="75">
        <f>(BZ128*$D128*$E128*$G128*$K128*$CA$8)</f>
        <v>0</v>
      </c>
      <c r="CB128" s="68"/>
      <c r="CC128" s="67">
        <f>(CB128*$D128*$E128*$G128*$J128*$CC$8)</f>
        <v>0</v>
      </c>
      <c r="CD128" s="68"/>
      <c r="CE128" s="67">
        <f>(CD128*$D128*$E128*$G128*$J128*$CE$8)</f>
        <v>0</v>
      </c>
      <c r="CF128" s="68"/>
      <c r="CG128" s="67">
        <f>(CF128*$D128*$E128*$G128*$J128*$CG$8)</f>
        <v>0</v>
      </c>
      <c r="CH128" s="68"/>
      <c r="CI128" s="68">
        <f>(CH128*$D128*$E128*$G128*$J128*$CI$8)</f>
        <v>0</v>
      </c>
      <c r="CJ128" s="68"/>
      <c r="CK128" s="67">
        <f>(CJ128*$D128*$E128*$G128*$K128*$CK$8)</f>
        <v>0</v>
      </c>
      <c r="CL128" s="68"/>
      <c r="CM128" s="67">
        <f>(CL128*$D128*$E128*$G128*$J128*$CM$8)</f>
        <v>0</v>
      </c>
      <c r="CN128" s="68"/>
      <c r="CO128" s="67">
        <f>(CN128*$D128*$E128*$G128*$J128*$CO$8)</f>
        <v>0</v>
      </c>
      <c r="CP128" s="68"/>
      <c r="CQ128" s="67">
        <f>(CP128*$D128*$E128*$G128*$J128*$CQ$8)</f>
        <v>0</v>
      </c>
      <c r="CR128" s="68"/>
      <c r="CS128" s="67">
        <f>(CR128*$D128*$E128*$G128*$J128*$CS$8)</f>
        <v>0</v>
      </c>
      <c r="CT128" s="68"/>
      <c r="CU128" s="67">
        <f>(CT128*$D128*$E128*$G128*$J128*$CU$8)</f>
        <v>0</v>
      </c>
      <c r="CV128" s="68"/>
      <c r="CW128" s="67">
        <f>(CV128*$D128*$E128*$G128*$K128*$CW$8)</f>
        <v>0</v>
      </c>
      <c r="CX128" s="82"/>
      <c r="CY128" s="67">
        <f>(CX128*$D128*$E128*$G128*$K128*$CY$8)</f>
        <v>0</v>
      </c>
      <c r="CZ128" s="68"/>
      <c r="DA128" s="67">
        <f>(CZ128*$D128*$E128*$G128*$J128*$DA$8)</f>
        <v>0</v>
      </c>
      <c r="DB128" s="68"/>
      <c r="DC128" s="73">
        <f>(DB128*$D128*$E128*$G128*$K128*$DC$8)</f>
        <v>0</v>
      </c>
      <c r="DD128" s="68"/>
      <c r="DE128" s="67">
        <f>(DD128*$D128*$E128*$G128*$K128*$DE$8)</f>
        <v>0</v>
      </c>
      <c r="DF128" s="83"/>
      <c r="DG128" s="67">
        <f>(DF128*$D128*$E128*$G128*$K128*$DG$8)</f>
        <v>0</v>
      </c>
      <c r="DH128" s="68"/>
      <c r="DI128" s="67">
        <f>(DH128*$D128*$E128*$G128*$K128*$DI$8)</f>
        <v>0</v>
      </c>
      <c r="DJ128" s="68"/>
      <c r="DK128" s="67">
        <f>(DJ128*$D128*$E128*$G128*$L128*$DK$8)</f>
        <v>0</v>
      </c>
      <c r="DL128" s="68"/>
      <c r="DM128" s="75">
        <f>(DL128*$D128*$E128*$G128*$M128*$DM$8)</f>
        <v>0</v>
      </c>
      <c r="DN128" s="77">
        <f t="shared" si="619"/>
        <v>44</v>
      </c>
      <c r="DO128" s="75">
        <f t="shared" si="619"/>
        <v>2192423.1</v>
      </c>
    </row>
    <row r="129" spans="1:119" ht="30" x14ac:dyDescent="0.25">
      <c r="A129" s="78"/>
      <c r="B129" s="79">
        <v>104</v>
      </c>
      <c r="C129" s="60" t="s">
        <v>255</v>
      </c>
      <c r="D129" s="61">
        <v>22900</v>
      </c>
      <c r="E129" s="80">
        <v>2.19</v>
      </c>
      <c r="F129" s="80"/>
      <c r="G129" s="63">
        <v>0.9</v>
      </c>
      <c r="H129" s="64"/>
      <c r="I129" s="64"/>
      <c r="J129" s="61">
        <v>1.4</v>
      </c>
      <c r="K129" s="61">
        <v>1.68</v>
      </c>
      <c r="L129" s="61">
        <v>2.23</v>
      </c>
      <c r="M129" s="65">
        <v>2.57</v>
      </c>
      <c r="N129" s="68">
        <v>60</v>
      </c>
      <c r="O129" s="67">
        <f t="shared" ref="O129" si="725">(N129*$D129*$E129*$G129*$J129)</f>
        <v>3791415.5999999996</v>
      </c>
      <c r="P129" s="68">
        <v>132</v>
      </c>
      <c r="Q129" s="68">
        <f t="shared" ref="Q129" si="726">(P129*$D129*$E129*$G129*$J129)</f>
        <v>8341114.3199999994</v>
      </c>
      <c r="R129" s="68"/>
      <c r="S129" s="67">
        <f t="shared" ref="S129" si="727">(R129*$D129*$E129*$G129*$J129)</f>
        <v>0</v>
      </c>
      <c r="T129" s="68"/>
      <c r="U129" s="67">
        <f t="shared" ref="U129" si="728">(T129*$D129*$E129*$G129*$J129)</f>
        <v>0</v>
      </c>
      <c r="V129" s="68">
        <v>0</v>
      </c>
      <c r="W129" s="67">
        <f t="shared" ref="W129" si="729">(V129*$D129*$E129*$G129*$J129)</f>
        <v>0</v>
      </c>
      <c r="X129" s="68">
        <v>0</v>
      </c>
      <c r="Y129" s="67">
        <f t="shared" ref="Y129" si="730">(X129*$D129*$E129*$G129*$J129)</f>
        <v>0</v>
      </c>
      <c r="Z129" s="68"/>
      <c r="AA129" s="67">
        <f t="shared" ref="AA129" si="731">(Z129*$D129*$E129*$G129*$J129)</f>
        <v>0</v>
      </c>
      <c r="AB129" s="68">
        <v>0</v>
      </c>
      <c r="AC129" s="67">
        <f t="shared" ref="AC129" si="732">(AB129*$D129*$E129*$G129*$J129)</f>
        <v>0</v>
      </c>
      <c r="AD129" s="68"/>
      <c r="AE129" s="67">
        <f t="shared" ref="AE129" si="733">(AD129*$D129*$E129*$G129*$J129)</f>
        <v>0</v>
      </c>
      <c r="AF129" s="68"/>
      <c r="AG129" s="67">
        <f t="shared" ref="AG129" si="734">(AF129*$D129*$E129*$G129*$J129)</f>
        <v>0</v>
      </c>
      <c r="AH129" s="70"/>
      <c r="AI129" s="67">
        <f t="shared" ref="AI129" si="735">(AH129*$D129*$E129*$G129*$J129)</f>
        <v>0</v>
      </c>
      <c r="AJ129" s="68"/>
      <c r="AK129" s="67">
        <f t="shared" ref="AK129" si="736">(AJ129*$D129*$E129*$G129*$J129)</f>
        <v>0</v>
      </c>
      <c r="AL129" s="82">
        <v>2</v>
      </c>
      <c r="AM129" s="67">
        <f t="shared" ref="AM129" si="737">(AL129*$D129*$E129*$G129*$K129)</f>
        <v>151656.62400000001</v>
      </c>
      <c r="AN129" s="68">
        <v>0</v>
      </c>
      <c r="AO129" s="73">
        <f t="shared" ref="AO129" si="738">(AN129*$D129*$E129*$G129*$K129)</f>
        <v>0</v>
      </c>
      <c r="AP129" s="68"/>
      <c r="AQ129" s="67">
        <f t="shared" ref="AQ129" si="739">(AP129*$D129*$E129*$G129*$J129)</f>
        <v>0</v>
      </c>
      <c r="AR129" s="68">
        <v>0</v>
      </c>
      <c r="AS129" s="68">
        <f t="shared" ref="AS129" si="740">(AR129*$D129*$E129*$G129*$J129)</f>
        <v>0</v>
      </c>
      <c r="AT129" s="68">
        <v>0</v>
      </c>
      <c r="AU129" s="68">
        <f t="shared" ref="AU129" si="741">(AT129*$D129*$E129*$G129*$J129)</f>
        <v>0</v>
      </c>
      <c r="AV129" s="68">
        <v>0</v>
      </c>
      <c r="AW129" s="67">
        <f t="shared" ref="AW129" si="742">(AV129*$D129*$E129*$G129*$J129)</f>
        <v>0</v>
      </c>
      <c r="AX129" s="68">
        <v>0</v>
      </c>
      <c r="AY129" s="67">
        <f t="shared" ref="AY129" si="743">(AX129*$D129*$E129*$G129*$J129)</f>
        <v>0</v>
      </c>
      <c r="AZ129" s="68">
        <v>0</v>
      </c>
      <c r="BA129" s="67">
        <f t="shared" ref="BA129" si="744">(AZ129*$D129*$E129*$G129*$J129)</f>
        <v>0</v>
      </c>
      <c r="BB129" s="68"/>
      <c r="BC129" s="67">
        <f t="shared" ref="BC129" si="745">(BB129*$D129*$E129*$G129*$J129)</f>
        <v>0</v>
      </c>
      <c r="BD129" s="68"/>
      <c r="BE129" s="67">
        <f t="shared" ref="BE129" si="746">(BD129*$D129*$E129*$G129*$J129)</f>
        <v>0</v>
      </c>
      <c r="BF129" s="68"/>
      <c r="BG129" s="67">
        <f t="shared" ref="BG129" si="747">(BF129*$D129*$E129*$G129*$K129)</f>
        <v>0</v>
      </c>
      <c r="BH129" s="68">
        <v>24</v>
      </c>
      <c r="BI129" s="67">
        <f t="shared" ref="BI129" si="748">(BH129*$D129*$E129*$G129*$K129)</f>
        <v>1819879.4880000001</v>
      </c>
      <c r="BJ129" s="68">
        <v>0</v>
      </c>
      <c r="BK129" s="67">
        <f t="shared" ref="BK129" si="749">(BJ129*$D129*$E129*$G129*$K129)</f>
        <v>0</v>
      </c>
      <c r="BL129" s="68">
        <v>0</v>
      </c>
      <c r="BM129" s="67">
        <f t="shared" ref="BM129" si="750">(BL129*$D129*$E129*$G129*$K129)</f>
        <v>0</v>
      </c>
      <c r="BN129" s="68"/>
      <c r="BO129" s="67">
        <f t="shared" ref="BO129" si="751">(BN129*$D129*$E129*$G129*$K129)</f>
        <v>0</v>
      </c>
      <c r="BP129" s="68"/>
      <c r="BQ129" s="67">
        <f t="shared" ref="BQ129" si="752">(BP129*$D129*$E129*$G129*$K129)</f>
        <v>0</v>
      </c>
      <c r="BR129" s="68"/>
      <c r="BS129" s="67">
        <f t="shared" ref="BS129" si="753">(BR129*$D129*$E129*$G129*$K129)</f>
        <v>0</v>
      </c>
      <c r="BT129" s="68"/>
      <c r="BU129" s="67">
        <f t="shared" ref="BU129" si="754">(BT129*$D129*$E129*$G129*$K129)</f>
        <v>0</v>
      </c>
      <c r="BV129" s="68"/>
      <c r="BW129" s="67">
        <f t="shared" ref="BW129" si="755">(BV129*$D129*$E129*$G129*$K129)</f>
        <v>0</v>
      </c>
      <c r="BX129" s="68"/>
      <c r="BY129" s="67">
        <f t="shared" ref="BY129" si="756">(BX129*$D129*$E129*$G129*$K129)</f>
        <v>0</v>
      </c>
      <c r="BZ129" s="68"/>
      <c r="CA129" s="75">
        <f t="shared" ref="CA129" si="757">(BZ129*$D129*$E129*$G129*$K129)</f>
        <v>0</v>
      </c>
      <c r="CB129" s="68">
        <v>0</v>
      </c>
      <c r="CC129" s="67">
        <f t="shared" ref="CC129" si="758">(CB129*$D129*$E129*$G129*$J129)</f>
        <v>0</v>
      </c>
      <c r="CD129" s="68">
        <v>0</v>
      </c>
      <c r="CE129" s="67">
        <f t="shared" ref="CE129" si="759">(CD129*$D129*$E129*$G129*$J129)</f>
        <v>0</v>
      </c>
      <c r="CF129" s="68">
        <v>0</v>
      </c>
      <c r="CG129" s="67">
        <f t="shared" ref="CG129" si="760">(CF129*$D129*$E129*$G129*$J129)</f>
        <v>0</v>
      </c>
      <c r="CH129" s="68"/>
      <c r="CI129" s="68">
        <f t="shared" ref="CI129" si="761">(CH129*$D129*$E129*$G129*$J129)</f>
        <v>0</v>
      </c>
      <c r="CJ129" s="68"/>
      <c r="CK129" s="67">
        <f t="shared" ref="CK129" si="762">(CJ129*$D129*$E129*$G129*$K129)</f>
        <v>0</v>
      </c>
      <c r="CL129" s="68">
        <v>0</v>
      </c>
      <c r="CM129" s="67">
        <f t="shared" ref="CM129" si="763">(CL129*$D129*$E129*$G129*$J129)</f>
        <v>0</v>
      </c>
      <c r="CN129" s="68"/>
      <c r="CO129" s="67">
        <f t="shared" ref="CO129" si="764">(CN129*$D129*$E129*$G129*$J129)</f>
        <v>0</v>
      </c>
      <c r="CP129" s="68"/>
      <c r="CQ129" s="67">
        <f t="shared" ref="CQ129" si="765">(CP129*$D129*$E129*$G129*$J129)</f>
        <v>0</v>
      </c>
      <c r="CR129" s="68"/>
      <c r="CS129" s="67">
        <f t="shared" ref="CS129" si="766">(CR129*$D129*$E129*$G129*$J129)</f>
        <v>0</v>
      </c>
      <c r="CT129" s="68"/>
      <c r="CU129" s="67">
        <f t="shared" ref="CU129" si="767">(CT129*$D129*$E129*$G129*$J129)</f>
        <v>0</v>
      </c>
      <c r="CV129" s="68">
        <v>0</v>
      </c>
      <c r="CW129" s="67">
        <f t="shared" ref="CW129" si="768">(CV129*$D129*$E129*$G129*$K129)</f>
        <v>0</v>
      </c>
      <c r="CX129" s="82"/>
      <c r="CY129" s="67">
        <f t="shared" ref="CY129" si="769">(CX129*$D129*$E129*$G129*$K129)</f>
        <v>0</v>
      </c>
      <c r="CZ129" s="68"/>
      <c r="DA129" s="67">
        <f t="shared" ref="DA129" si="770">(CZ129*$D129*$E129*$G129*$J129)</f>
        <v>0</v>
      </c>
      <c r="DB129" s="68">
        <v>0</v>
      </c>
      <c r="DC129" s="73">
        <f t="shared" ref="DC129" si="771">(DB129*$D129*$E129*$G129*$K129)</f>
        <v>0</v>
      </c>
      <c r="DD129" s="68">
        <v>0</v>
      </c>
      <c r="DE129" s="67">
        <f t="shared" ref="DE129" si="772">(DD129*$D129*$E129*$G129*$K129)</f>
        <v>0</v>
      </c>
      <c r="DF129" s="83"/>
      <c r="DG129" s="67">
        <f t="shared" ref="DG129" si="773">(DF129*$D129*$E129*$G129*$K129)</f>
        <v>0</v>
      </c>
      <c r="DH129" s="68"/>
      <c r="DI129" s="67">
        <f t="shared" ref="DI129" si="774">(DH129*$D129*$E129*$G129*$K129)</f>
        <v>0</v>
      </c>
      <c r="DJ129" s="68"/>
      <c r="DK129" s="67">
        <f t="shared" ref="DK129" si="775">(DJ129*$D129*$E129*$G129*$L129)</f>
        <v>0</v>
      </c>
      <c r="DL129" s="68"/>
      <c r="DM129" s="75">
        <f t="shared" ref="DM129" si="776">(DL129*$D129*$E129*$G129*$M129)</f>
        <v>0</v>
      </c>
      <c r="DN129" s="77">
        <f t="shared" si="619"/>
        <v>218</v>
      </c>
      <c r="DO129" s="75">
        <f t="shared" si="619"/>
        <v>14104066.031999998</v>
      </c>
    </row>
    <row r="130" spans="1:119" ht="30" customHeight="1" x14ac:dyDescent="0.25">
      <c r="A130" s="78"/>
      <c r="B130" s="79">
        <v>105</v>
      </c>
      <c r="C130" s="60" t="s">
        <v>256</v>
      </c>
      <c r="D130" s="61">
        <v>22900</v>
      </c>
      <c r="E130" s="80">
        <v>2.42</v>
      </c>
      <c r="F130" s="80"/>
      <c r="G130" s="63">
        <v>1</v>
      </c>
      <c r="H130" s="64"/>
      <c r="I130" s="64"/>
      <c r="J130" s="61">
        <v>1.4</v>
      </c>
      <c r="K130" s="61">
        <v>1.68</v>
      </c>
      <c r="L130" s="61">
        <v>2.23</v>
      </c>
      <c r="M130" s="65">
        <v>2.57</v>
      </c>
      <c r="N130" s="68">
        <v>1</v>
      </c>
      <c r="O130" s="67">
        <f t="shared" si="296"/>
        <v>85343.72</v>
      </c>
      <c r="P130" s="68">
        <v>12</v>
      </c>
      <c r="Q130" s="68">
        <f>(P130*$D130*$E130*$G130*$J130*$Q$8)</f>
        <v>1024124.64</v>
      </c>
      <c r="R130" s="68"/>
      <c r="S130" s="67">
        <f>(R130*$D130*$E130*$G130*$J130*$S$8)</f>
        <v>0</v>
      </c>
      <c r="T130" s="68"/>
      <c r="U130" s="67">
        <f t="shared" ref="U130:U131" si="777">(T130/12*7*$D130*$E130*$G130*$J130*$U$8)+(T130/12*5*$D130*$E130*$G130*$J130*$U$9)</f>
        <v>0</v>
      </c>
      <c r="V130" s="68">
        <v>0</v>
      </c>
      <c r="W130" s="67">
        <f>(V130*$D130*$E130*$G130*$J130*$W$8)</f>
        <v>0</v>
      </c>
      <c r="X130" s="68">
        <v>0</v>
      </c>
      <c r="Y130" s="67">
        <f>(X130*$D130*$E130*$G130*$J130*$Y$8)</f>
        <v>0</v>
      </c>
      <c r="Z130" s="68"/>
      <c r="AA130" s="67">
        <f>(Z130*$D130*$E130*$G130*$J130*$AA$8)</f>
        <v>0</v>
      </c>
      <c r="AB130" s="68">
        <v>0</v>
      </c>
      <c r="AC130" s="67">
        <f>(AB130*$D130*$E130*$G130*$J130*$AC$8)</f>
        <v>0</v>
      </c>
      <c r="AD130" s="68"/>
      <c r="AE130" s="67">
        <f>(AD130*$D130*$E130*$G130*$J130*$AE$8)</f>
        <v>0</v>
      </c>
      <c r="AF130" s="68">
        <v>0</v>
      </c>
      <c r="AG130" s="67">
        <f>(AF130*$D130*$E130*$G130*$J130*$AG$8)</f>
        <v>0</v>
      </c>
      <c r="AH130" s="70"/>
      <c r="AI130" s="67">
        <f>(AH130*$D130*$E130*$G130*$J130*$AI$8)</f>
        <v>0</v>
      </c>
      <c r="AJ130" s="68"/>
      <c r="AK130" s="67">
        <f>(AJ130*$D130*$E130*$G130*$J130*$AK$8)</f>
        <v>0</v>
      </c>
      <c r="AL130" s="82"/>
      <c r="AM130" s="67">
        <f>(AL130*$D130*$E130*$G130*$K130*$AM$8)</f>
        <v>0</v>
      </c>
      <c r="AN130" s="68">
        <v>0</v>
      </c>
      <c r="AO130" s="73">
        <f>(AN130*$D130*$E130*$G130*$K130*$AO$8)</f>
        <v>0</v>
      </c>
      <c r="AP130" s="68"/>
      <c r="AQ130" s="67">
        <f>(AP130*$D130*$E130*$G130*$J130*$AQ$8)</f>
        <v>0</v>
      </c>
      <c r="AR130" s="68">
        <v>0</v>
      </c>
      <c r="AS130" s="68">
        <f>(AR130*$D130*$E130*$G130*$J130*$AS$8)</f>
        <v>0</v>
      </c>
      <c r="AT130" s="68">
        <v>0</v>
      </c>
      <c r="AU130" s="68">
        <f>(AT130*$D130*$E130*$G130*$J130*$AU$8)</f>
        <v>0</v>
      </c>
      <c r="AV130" s="68">
        <v>0</v>
      </c>
      <c r="AW130" s="67">
        <f>(AV130*$D130*$E130*$G130*$J130*$AW$8)</f>
        <v>0</v>
      </c>
      <c r="AX130" s="68">
        <v>0</v>
      </c>
      <c r="AY130" s="67">
        <f>(AX130*$D130*$E130*$G130*$J130*$AY$8)</f>
        <v>0</v>
      </c>
      <c r="AZ130" s="68">
        <v>0</v>
      </c>
      <c r="BA130" s="67">
        <f>(AZ130*$D130*$E130*$G130*$J130*$BA$8)</f>
        <v>0</v>
      </c>
      <c r="BB130" s="68"/>
      <c r="BC130" s="67">
        <f>(BB130*$D130*$E130*$G130*$J130*$BC$8)</f>
        <v>0</v>
      </c>
      <c r="BD130" s="68"/>
      <c r="BE130" s="67">
        <f>(BD130*$D130*$E130*$G130*$J130*$BE$8)</f>
        <v>0</v>
      </c>
      <c r="BF130" s="68"/>
      <c r="BG130" s="67">
        <f>(BF130*$D130*$E130*$G130*$K130*$BG$8)</f>
        <v>0</v>
      </c>
      <c r="BH130" s="68">
        <v>1</v>
      </c>
      <c r="BI130" s="67">
        <f>(BH130*$D130*$E130*$G130*$K130*$BI$8)</f>
        <v>93102.239999999991</v>
      </c>
      <c r="BJ130" s="68">
        <v>0</v>
      </c>
      <c r="BK130" s="67">
        <f>(BJ130*$D130*$E130*$G130*$K130*$BK$8)</f>
        <v>0</v>
      </c>
      <c r="BL130" s="68">
        <v>0</v>
      </c>
      <c r="BM130" s="67">
        <f>(BL130*$D130*$E130*$G130*$K130*$BM$8)</f>
        <v>0</v>
      </c>
      <c r="BN130" s="68"/>
      <c r="BO130" s="67">
        <f>(BN130*$D130*$E130*$G130*$K130*$BO$8)</f>
        <v>0</v>
      </c>
      <c r="BP130" s="68"/>
      <c r="BQ130" s="67">
        <f>(BP130*$D130*$E130*$G130*$K130*$BQ$8)</f>
        <v>0</v>
      </c>
      <c r="BR130" s="68"/>
      <c r="BS130" s="67">
        <f>(BR130*$D130*$E130*$G130*$K130*$BS$8)</f>
        <v>0</v>
      </c>
      <c r="BT130" s="68"/>
      <c r="BU130" s="67">
        <f>(BT130*$D130*$E130*$G130*$K130*$BU$8)</f>
        <v>0</v>
      </c>
      <c r="BV130" s="68"/>
      <c r="BW130" s="67">
        <f>(BV130*$D130*$E130*$G130*$K130*$BW$8)</f>
        <v>0</v>
      </c>
      <c r="BX130" s="68"/>
      <c r="BY130" s="67">
        <f>(BX130*$D130*$E130*$G130*$K130*$BY$8)</f>
        <v>0</v>
      </c>
      <c r="BZ130" s="68"/>
      <c r="CA130" s="75">
        <f>(BZ130*$D130*$E130*$G130*$K130*$CA$8)</f>
        <v>0</v>
      </c>
      <c r="CB130" s="68">
        <v>0</v>
      </c>
      <c r="CC130" s="67">
        <f>(CB130*$D130*$E130*$G130*$J130*$CC$8)</f>
        <v>0</v>
      </c>
      <c r="CD130" s="68">
        <v>0</v>
      </c>
      <c r="CE130" s="67">
        <f>(CD130*$D130*$E130*$G130*$J130*$CE$8)</f>
        <v>0</v>
      </c>
      <c r="CF130" s="68">
        <v>0</v>
      </c>
      <c r="CG130" s="67">
        <f>(CF130*$D130*$E130*$G130*$J130*$CG$8)</f>
        <v>0</v>
      </c>
      <c r="CH130" s="68"/>
      <c r="CI130" s="68">
        <f>(CH130*$D130*$E130*$G130*$J130*$CI$8)</f>
        <v>0</v>
      </c>
      <c r="CJ130" s="68"/>
      <c r="CK130" s="67">
        <f>(CJ130*$D130*$E130*$G130*$K130*$CK$8)</f>
        <v>0</v>
      </c>
      <c r="CL130" s="68">
        <v>0</v>
      </c>
      <c r="CM130" s="67">
        <f>(CL130*$D130*$E130*$G130*$J130*$CM$8)</f>
        <v>0</v>
      </c>
      <c r="CN130" s="68"/>
      <c r="CO130" s="67">
        <f>(CN130*$D130*$E130*$G130*$J130*$CO$8)</f>
        <v>0</v>
      </c>
      <c r="CP130" s="68"/>
      <c r="CQ130" s="67">
        <f>(CP130*$D130*$E130*$G130*$J130*$CQ$8)</f>
        <v>0</v>
      </c>
      <c r="CR130" s="68"/>
      <c r="CS130" s="67">
        <f>(CR130*$D130*$E130*$G130*$J130*$CS$8)</f>
        <v>0</v>
      </c>
      <c r="CT130" s="68"/>
      <c r="CU130" s="67">
        <f>(CT130*$D130*$E130*$G130*$J130*$CU$8)</f>
        <v>0</v>
      </c>
      <c r="CV130" s="68">
        <v>0</v>
      </c>
      <c r="CW130" s="67">
        <f>(CV130*$D130*$E130*$G130*$K130*$CW$8)</f>
        <v>0</v>
      </c>
      <c r="CX130" s="82"/>
      <c r="CY130" s="67">
        <f>(CX130*$D130*$E130*$G130*$K130*$CY$8)</f>
        <v>0</v>
      </c>
      <c r="CZ130" s="68"/>
      <c r="DA130" s="67">
        <f>(CZ130*$D130*$E130*$G130*$J130*$DA$8)</f>
        <v>0</v>
      </c>
      <c r="DB130" s="68">
        <v>0</v>
      </c>
      <c r="DC130" s="73">
        <f>(DB130*$D130*$E130*$G130*$K130*$DC$8)</f>
        <v>0</v>
      </c>
      <c r="DD130" s="68">
        <v>0</v>
      </c>
      <c r="DE130" s="67">
        <f>(DD130*$D130*$E130*$G130*$K130*$DE$8)</f>
        <v>0</v>
      </c>
      <c r="DF130" s="83"/>
      <c r="DG130" s="67">
        <f>(DF130*$D130*$E130*$G130*$K130*$DG$8)</f>
        <v>0</v>
      </c>
      <c r="DH130" s="68"/>
      <c r="DI130" s="67">
        <f>(DH130*$D130*$E130*$G130*$K130*$DI$8)</f>
        <v>0</v>
      </c>
      <c r="DJ130" s="68"/>
      <c r="DK130" s="67">
        <f>(DJ130*$D130*$E130*$G130*$L130*$DK$8)</f>
        <v>0</v>
      </c>
      <c r="DL130" s="68"/>
      <c r="DM130" s="75">
        <f>(DL130*$D130*$E130*$G130*$M130*$DM$8)</f>
        <v>0</v>
      </c>
      <c r="DN130" s="77">
        <f t="shared" si="619"/>
        <v>14</v>
      </c>
      <c r="DO130" s="75">
        <f t="shared" si="619"/>
        <v>1202570.6000000001</v>
      </c>
    </row>
    <row r="131" spans="1:119" ht="30" customHeight="1" x14ac:dyDescent="0.25">
      <c r="A131" s="78"/>
      <c r="B131" s="79">
        <v>106</v>
      </c>
      <c r="C131" s="60" t="s">
        <v>257</v>
      </c>
      <c r="D131" s="61">
        <v>22900</v>
      </c>
      <c r="E131" s="61">
        <v>1.02</v>
      </c>
      <c r="F131" s="61"/>
      <c r="G131" s="63">
        <v>1</v>
      </c>
      <c r="H131" s="64"/>
      <c r="I131" s="64"/>
      <c r="J131" s="61">
        <v>1.4</v>
      </c>
      <c r="K131" s="61">
        <v>1.68</v>
      </c>
      <c r="L131" s="61">
        <v>2.23</v>
      </c>
      <c r="M131" s="65">
        <v>2.57</v>
      </c>
      <c r="N131" s="68">
        <v>4</v>
      </c>
      <c r="O131" s="67">
        <f t="shared" si="296"/>
        <v>143885.28</v>
      </c>
      <c r="P131" s="68">
        <v>62</v>
      </c>
      <c r="Q131" s="68">
        <f>(P131*$D131*$E131*$G131*$J131*$Q$8)</f>
        <v>2230221.84</v>
      </c>
      <c r="R131" s="68">
        <v>1</v>
      </c>
      <c r="S131" s="67">
        <f>(R131*$D131*$E131*$G131*$J131*$S$8)</f>
        <v>35971.32</v>
      </c>
      <c r="T131" s="68"/>
      <c r="U131" s="67">
        <f t="shared" si="777"/>
        <v>0</v>
      </c>
      <c r="V131" s="68">
        <v>0</v>
      </c>
      <c r="W131" s="67">
        <f>(V131*$D131*$E131*$G131*$J131*$W$8)</f>
        <v>0</v>
      </c>
      <c r="X131" s="68">
        <v>0</v>
      </c>
      <c r="Y131" s="67">
        <f>(X131*$D131*$E131*$G131*$J131*$Y$8)</f>
        <v>0</v>
      </c>
      <c r="Z131" s="68"/>
      <c r="AA131" s="67">
        <f>(Z131*$D131*$E131*$G131*$J131*$AA$8)</f>
        <v>0</v>
      </c>
      <c r="AB131" s="68">
        <v>0</v>
      </c>
      <c r="AC131" s="67">
        <f>(AB131*$D131*$E131*$G131*$J131*$AC$8)</f>
        <v>0</v>
      </c>
      <c r="AD131" s="68"/>
      <c r="AE131" s="67">
        <f>(AD131*$D131*$E131*$G131*$J131*$AE$8)</f>
        <v>0</v>
      </c>
      <c r="AF131" s="68">
        <v>0</v>
      </c>
      <c r="AG131" s="67">
        <f>(AF131*$D131*$E131*$G131*$J131*$AG$8)</f>
        <v>0</v>
      </c>
      <c r="AH131" s="70"/>
      <c r="AI131" s="67">
        <f>(AH131*$D131*$E131*$G131*$J131*$AI$8)</f>
        <v>0</v>
      </c>
      <c r="AJ131" s="68"/>
      <c r="AK131" s="67">
        <f>(AJ131*$D131*$E131*$G131*$J131*$AK$8)</f>
        <v>0</v>
      </c>
      <c r="AL131" s="82"/>
      <c r="AM131" s="67">
        <f>(AL131*$D131*$E131*$G131*$K131*$AM$8)</f>
        <v>0</v>
      </c>
      <c r="AN131" s="68">
        <v>0</v>
      </c>
      <c r="AO131" s="73">
        <f>(AN131*$D131*$E131*$G131*$K131*$AO$8)</f>
        <v>0</v>
      </c>
      <c r="AP131" s="68"/>
      <c r="AQ131" s="67">
        <f>(AP131*$D131*$E131*$G131*$J131*$AQ$8)</f>
        <v>0</v>
      </c>
      <c r="AR131" s="68"/>
      <c r="AS131" s="68">
        <f>(AR131*$D131*$E131*$G131*$J131*$AS$8)</f>
        <v>0</v>
      </c>
      <c r="AT131" s="68">
        <v>0</v>
      </c>
      <c r="AU131" s="68">
        <f>(AT131*$D131*$E131*$G131*$J131*$AU$8)</f>
        <v>0</v>
      </c>
      <c r="AV131" s="68">
        <v>0</v>
      </c>
      <c r="AW131" s="67">
        <f>(AV131*$D131*$E131*$G131*$J131*$AW$8)</f>
        <v>0</v>
      </c>
      <c r="AX131" s="68">
        <v>0</v>
      </c>
      <c r="AY131" s="67">
        <f>(AX131*$D131*$E131*$G131*$J131*$AY$8)</f>
        <v>0</v>
      </c>
      <c r="AZ131" s="68">
        <v>0</v>
      </c>
      <c r="BA131" s="67">
        <f>(AZ131*$D131*$E131*$G131*$J131*$BA$8)</f>
        <v>0</v>
      </c>
      <c r="BB131" s="68"/>
      <c r="BC131" s="67">
        <f>(BB131*$D131*$E131*$G131*$J131*$BC$8)</f>
        <v>0</v>
      </c>
      <c r="BD131" s="68"/>
      <c r="BE131" s="67">
        <f>(BD131*$D131*$E131*$G131*$J131*$BE$8)</f>
        <v>0</v>
      </c>
      <c r="BF131" s="68">
        <v>3</v>
      </c>
      <c r="BG131" s="67">
        <f>(BF131*$D131*$E131*$G131*$K131*$BG$8)</f>
        <v>117724.31999999999</v>
      </c>
      <c r="BH131" s="68">
        <v>17</v>
      </c>
      <c r="BI131" s="67">
        <f>(BH131*$D131*$E131*$G131*$K131*$BI$8)</f>
        <v>667104.48</v>
      </c>
      <c r="BJ131" s="68">
        <v>0</v>
      </c>
      <c r="BK131" s="67">
        <f>(BJ131*$D131*$E131*$G131*$K131*$BK$8)</f>
        <v>0</v>
      </c>
      <c r="BL131" s="68">
        <v>0</v>
      </c>
      <c r="BM131" s="67">
        <f>(BL131*$D131*$E131*$G131*$K131*$BM$8)</f>
        <v>0</v>
      </c>
      <c r="BN131" s="68">
        <v>3</v>
      </c>
      <c r="BO131" s="67">
        <f>(BN131*$D131*$E131*$G131*$K131*$BO$8)</f>
        <v>129496.75200000001</v>
      </c>
      <c r="BP131" s="68"/>
      <c r="BQ131" s="67">
        <f>(BP131*$D131*$E131*$G131*$K131*$BQ$8)</f>
        <v>0</v>
      </c>
      <c r="BR131" s="68"/>
      <c r="BS131" s="67">
        <f>(BR131*$D131*$E131*$G131*$K131*$BS$8)</f>
        <v>0</v>
      </c>
      <c r="BT131" s="68"/>
      <c r="BU131" s="67">
        <f>(BT131*$D131*$E131*$G131*$K131*$BU$8)</f>
        <v>0</v>
      </c>
      <c r="BV131" s="68"/>
      <c r="BW131" s="67">
        <f>(BV131*$D131*$E131*$G131*$K131*$BW$8)</f>
        <v>0</v>
      </c>
      <c r="BX131" s="68">
        <v>5</v>
      </c>
      <c r="BY131" s="67">
        <f>(BX131*$D131*$E131*$G131*$K131*$BY$8)</f>
        <v>196207.19999999998</v>
      </c>
      <c r="BZ131" s="68">
        <v>3</v>
      </c>
      <c r="CA131" s="75">
        <f>(BZ131*$D131*$E131*$G131*$K131*$CA$8)</f>
        <v>117724.31999999999</v>
      </c>
      <c r="CB131" s="68">
        <v>0</v>
      </c>
      <c r="CC131" s="67">
        <f>(CB131*$D131*$E131*$G131*$J131*$CC$8)</f>
        <v>0</v>
      </c>
      <c r="CD131" s="68">
        <v>0</v>
      </c>
      <c r="CE131" s="67">
        <f>(CD131*$D131*$E131*$G131*$J131*$CE$8)</f>
        <v>0</v>
      </c>
      <c r="CF131" s="68">
        <v>0</v>
      </c>
      <c r="CG131" s="67">
        <f>(CF131*$D131*$E131*$G131*$J131*$CG$8)</f>
        <v>0</v>
      </c>
      <c r="CH131" s="68"/>
      <c r="CI131" s="68">
        <f>(CH131*$D131*$E131*$G131*$J131*$CI$8)</f>
        <v>0</v>
      </c>
      <c r="CJ131" s="68"/>
      <c r="CK131" s="67">
        <f>(CJ131*$D131*$E131*$G131*$K131*$CK$8)</f>
        <v>0</v>
      </c>
      <c r="CL131" s="68">
        <v>0</v>
      </c>
      <c r="CM131" s="67">
        <f>(CL131*$D131*$E131*$G131*$J131*$CM$8)</f>
        <v>0</v>
      </c>
      <c r="CN131" s="68"/>
      <c r="CO131" s="67">
        <f>(CN131*$D131*$E131*$G131*$J131*$CO$8)</f>
        <v>0</v>
      </c>
      <c r="CP131" s="68"/>
      <c r="CQ131" s="67">
        <f>(CP131*$D131*$E131*$G131*$J131*$CQ$8)</f>
        <v>0</v>
      </c>
      <c r="CR131" s="68"/>
      <c r="CS131" s="67">
        <f>(CR131*$D131*$E131*$G131*$J131*$CS$8)</f>
        <v>0</v>
      </c>
      <c r="CT131" s="68"/>
      <c r="CU131" s="67">
        <f>(CT131*$D131*$E131*$G131*$J131*$CU$8)</f>
        <v>0</v>
      </c>
      <c r="CV131" s="68"/>
      <c r="CW131" s="67">
        <f>(CV131*$D131*$E131*$G131*$K131*$CW$8)</f>
        <v>0</v>
      </c>
      <c r="CX131" s="82"/>
      <c r="CY131" s="67">
        <f>(CX131*$D131*$E131*$G131*$K131*$CY$8)</f>
        <v>0</v>
      </c>
      <c r="CZ131" s="68"/>
      <c r="DA131" s="67">
        <f>(CZ131*$D131*$E131*$G131*$J131*$DA$8)</f>
        <v>0</v>
      </c>
      <c r="DB131" s="68">
        <v>0</v>
      </c>
      <c r="DC131" s="73">
        <f>(DB131*$D131*$E131*$G131*$K131*$DC$8)</f>
        <v>0</v>
      </c>
      <c r="DD131" s="68"/>
      <c r="DE131" s="67">
        <f>(DD131*$D131*$E131*$G131*$K131*$DE$8)</f>
        <v>0</v>
      </c>
      <c r="DF131" s="83"/>
      <c r="DG131" s="67">
        <f>(DF131*$D131*$E131*$G131*$K131*$DG$8)</f>
        <v>0</v>
      </c>
      <c r="DH131" s="68"/>
      <c r="DI131" s="67">
        <f>(DH131*$D131*$E131*$G131*$K131*$DI$8)</f>
        <v>0</v>
      </c>
      <c r="DJ131" s="68"/>
      <c r="DK131" s="67">
        <f>(DJ131*$D131*$E131*$G131*$L131*$DK$8)</f>
        <v>0</v>
      </c>
      <c r="DL131" s="68"/>
      <c r="DM131" s="75">
        <f>(DL131*$D131*$E131*$G131*$M131*$DM$8)</f>
        <v>0</v>
      </c>
      <c r="DN131" s="77">
        <f t="shared" si="619"/>
        <v>98</v>
      </c>
      <c r="DO131" s="75">
        <f t="shared" si="619"/>
        <v>3638335.5119999992</v>
      </c>
    </row>
    <row r="132" spans="1:119" ht="15.75" customHeight="1" x14ac:dyDescent="0.25">
      <c r="A132" s="78">
        <v>17</v>
      </c>
      <c r="B132" s="172"/>
      <c r="C132" s="153" t="s">
        <v>258</v>
      </c>
      <c r="D132" s="61">
        <v>22900</v>
      </c>
      <c r="E132" s="155">
        <v>2.96</v>
      </c>
      <c r="F132" s="155"/>
      <c r="G132" s="63">
        <v>1</v>
      </c>
      <c r="H132" s="64"/>
      <c r="I132" s="64"/>
      <c r="J132" s="61">
        <v>1.4</v>
      </c>
      <c r="K132" s="61">
        <v>1.68</v>
      </c>
      <c r="L132" s="61">
        <v>2.23</v>
      </c>
      <c r="M132" s="65">
        <v>2.57</v>
      </c>
      <c r="N132" s="88">
        <f>SUM(N133:N139)</f>
        <v>0</v>
      </c>
      <c r="O132" s="88">
        <f t="shared" ref="O132:BZ132" si="778">SUM(O133:O139)</f>
        <v>0</v>
      </c>
      <c r="P132" s="88">
        <f t="shared" si="778"/>
        <v>0</v>
      </c>
      <c r="Q132" s="88">
        <f t="shared" si="778"/>
        <v>0</v>
      </c>
      <c r="R132" s="88">
        <f t="shared" si="778"/>
        <v>0</v>
      </c>
      <c r="S132" s="88">
        <f t="shared" si="778"/>
        <v>0</v>
      </c>
      <c r="T132" s="88">
        <f t="shared" si="778"/>
        <v>1432</v>
      </c>
      <c r="U132" s="88">
        <f t="shared" si="778"/>
        <v>227964129.33933333</v>
      </c>
      <c r="V132" s="88">
        <f t="shared" si="778"/>
        <v>0</v>
      </c>
      <c r="W132" s="88">
        <f t="shared" si="778"/>
        <v>0</v>
      </c>
      <c r="X132" s="88">
        <f t="shared" si="778"/>
        <v>0</v>
      </c>
      <c r="Y132" s="88">
        <f t="shared" si="778"/>
        <v>0</v>
      </c>
      <c r="Z132" s="88">
        <f t="shared" si="778"/>
        <v>0</v>
      </c>
      <c r="AA132" s="88">
        <f t="shared" si="778"/>
        <v>0</v>
      </c>
      <c r="AB132" s="88">
        <f t="shared" si="778"/>
        <v>0</v>
      </c>
      <c r="AC132" s="88">
        <f t="shared" si="778"/>
        <v>0</v>
      </c>
      <c r="AD132" s="88">
        <f t="shared" si="778"/>
        <v>0</v>
      </c>
      <c r="AE132" s="88">
        <f t="shared" si="778"/>
        <v>0</v>
      </c>
      <c r="AF132" s="88">
        <f t="shared" si="778"/>
        <v>0</v>
      </c>
      <c r="AG132" s="88">
        <f t="shared" si="778"/>
        <v>0</v>
      </c>
      <c r="AH132" s="88">
        <f t="shared" si="778"/>
        <v>0</v>
      </c>
      <c r="AI132" s="88">
        <f t="shared" si="778"/>
        <v>0</v>
      </c>
      <c r="AJ132" s="88">
        <f t="shared" si="778"/>
        <v>0</v>
      </c>
      <c r="AK132" s="88">
        <f t="shared" si="778"/>
        <v>0</v>
      </c>
      <c r="AL132" s="88">
        <f t="shared" si="778"/>
        <v>0</v>
      </c>
      <c r="AM132" s="88">
        <f t="shared" si="778"/>
        <v>0</v>
      </c>
      <c r="AN132" s="88">
        <f t="shared" si="778"/>
        <v>0</v>
      </c>
      <c r="AO132" s="88">
        <f t="shared" si="778"/>
        <v>0</v>
      </c>
      <c r="AP132" s="88">
        <v>0</v>
      </c>
      <c r="AQ132" s="88">
        <f t="shared" si="778"/>
        <v>0</v>
      </c>
      <c r="AR132" s="88">
        <f t="shared" si="778"/>
        <v>0</v>
      </c>
      <c r="AS132" s="88">
        <f t="shared" si="778"/>
        <v>0</v>
      </c>
      <c r="AT132" s="88">
        <f t="shared" si="778"/>
        <v>0</v>
      </c>
      <c r="AU132" s="88">
        <f t="shared" si="778"/>
        <v>0</v>
      </c>
      <c r="AV132" s="88">
        <f t="shared" si="778"/>
        <v>0</v>
      </c>
      <c r="AW132" s="88">
        <f t="shared" si="778"/>
        <v>0</v>
      </c>
      <c r="AX132" s="88">
        <f t="shared" si="778"/>
        <v>0</v>
      </c>
      <c r="AY132" s="88">
        <f t="shared" si="778"/>
        <v>0</v>
      </c>
      <c r="AZ132" s="88">
        <f t="shared" si="778"/>
        <v>0</v>
      </c>
      <c r="BA132" s="88">
        <f t="shared" si="778"/>
        <v>0</v>
      </c>
      <c r="BB132" s="88">
        <f t="shared" si="778"/>
        <v>0</v>
      </c>
      <c r="BC132" s="88">
        <f t="shared" si="778"/>
        <v>0</v>
      </c>
      <c r="BD132" s="88">
        <f t="shared" si="778"/>
        <v>13</v>
      </c>
      <c r="BE132" s="88">
        <f t="shared" si="778"/>
        <v>679740.39466666651</v>
      </c>
      <c r="BF132" s="88">
        <f t="shared" si="778"/>
        <v>27</v>
      </c>
      <c r="BG132" s="88">
        <f t="shared" si="778"/>
        <v>2489933.4879999999</v>
      </c>
      <c r="BH132" s="88">
        <f t="shared" si="778"/>
        <v>229</v>
      </c>
      <c r="BI132" s="88">
        <f t="shared" si="778"/>
        <v>59319444.603999995</v>
      </c>
      <c r="BJ132" s="88">
        <f t="shared" si="778"/>
        <v>607</v>
      </c>
      <c r="BK132" s="88">
        <f t="shared" si="778"/>
        <v>72399835.958099991</v>
      </c>
      <c r="BL132" s="88">
        <f t="shared" si="778"/>
        <v>0</v>
      </c>
      <c r="BM132" s="88">
        <f t="shared" si="778"/>
        <v>0</v>
      </c>
      <c r="BN132" s="88">
        <f t="shared" si="778"/>
        <v>1</v>
      </c>
      <c r="BO132" s="88">
        <f t="shared" si="778"/>
        <v>86669.72159999999</v>
      </c>
      <c r="BP132" s="88">
        <f t="shared" si="778"/>
        <v>23</v>
      </c>
      <c r="BQ132" s="88">
        <f t="shared" si="778"/>
        <v>1525895.6999999997</v>
      </c>
      <c r="BR132" s="88">
        <f t="shared" si="778"/>
        <v>2</v>
      </c>
      <c r="BS132" s="88">
        <f t="shared" si="778"/>
        <v>229806.07999999996</v>
      </c>
      <c r="BT132" s="88">
        <f t="shared" si="778"/>
        <v>0</v>
      </c>
      <c r="BU132" s="88">
        <f t="shared" si="778"/>
        <v>0</v>
      </c>
      <c r="BV132" s="88">
        <f t="shared" si="778"/>
        <v>4</v>
      </c>
      <c r="BW132" s="88">
        <f t="shared" si="778"/>
        <v>366766.39999999991</v>
      </c>
      <c r="BX132" s="88">
        <f t="shared" si="778"/>
        <v>6</v>
      </c>
      <c r="BY132" s="88">
        <f t="shared" si="778"/>
        <v>574662.67599999986</v>
      </c>
      <c r="BZ132" s="88">
        <f t="shared" si="778"/>
        <v>31</v>
      </c>
      <c r="CA132" s="88">
        <f t="shared" ref="CA132:DO132" si="779">SUM(CA133:CA139)</f>
        <v>1942271.7439999997</v>
      </c>
      <c r="CB132" s="88">
        <f t="shared" si="779"/>
        <v>0</v>
      </c>
      <c r="CC132" s="88">
        <f t="shared" si="779"/>
        <v>0</v>
      </c>
      <c r="CD132" s="88">
        <f t="shared" si="779"/>
        <v>70</v>
      </c>
      <c r="CE132" s="88">
        <f t="shared" si="779"/>
        <v>4288985.0901333317</v>
      </c>
      <c r="CF132" s="88">
        <f t="shared" si="779"/>
        <v>0</v>
      </c>
      <c r="CG132" s="88">
        <f t="shared" si="779"/>
        <v>0</v>
      </c>
      <c r="CH132" s="88">
        <f t="shared" si="779"/>
        <v>0</v>
      </c>
      <c r="CI132" s="88">
        <f t="shared" si="779"/>
        <v>0</v>
      </c>
      <c r="CJ132" s="88">
        <f t="shared" si="779"/>
        <v>0</v>
      </c>
      <c r="CK132" s="88">
        <f t="shared" si="779"/>
        <v>0</v>
      </c>
      <c r="CL132" s="88">
        <f t="shared" si="779"/>
        <v>0</v>
      </c>
      <c r="CM132" s="88">
        <f t="shared" si="779"/>
        <v>0</v>
      </c>
      <c r="CN132" s="88">
        <f t="shared" si="779"/>
        <v>0</v>
      </c>
      <c r="CO132" s="88">
        <f t="shared" si="779"/>
        <v>0</v>
      </c>
      <c r="CP132" s="88">
        <f t="shared" si="779"/>
        <v>0</v>
      </c>
      <c r="CQ132" s="88">
        <f t="shared" si="779"/>
        <v>0</v>
      </c>
      <c r="CR132" s="88">
        <f t="shared" si="779"/>
        <v>1</v>
      </c>
      <c r="CS132" s="88">
        <f t="shared" si="779"/>
        <v>98926.045866666638</v>
      </c>
      <c r="CT132" s="88">
        <f t="shared" si="779"/>
        <v>20</v>
      </c>
      <c r="CU132" s="88">
        <f t="shared" si="779"/>
        <v>1119487.323733333</v>
      </c>
      <c r="CV132" s="88">
        <f t="shared" si="779"/>
        <v>0</v>
      </c>
      <c r="CW132" s="88">
        <f t="shared" si="779"/>
        <v>0</v>
      </c>
      <c r="CX132" s="88">
        <f t="shared" si="779"/>
        <v>0</v>
      </c>
      <c r="CY132" s="88">
        <f t="shared" si="779"/>
        <v>0</v>
      </c>
      <c r="CZ132" s="88">
        <f t="shared" si="779"/>
        <v>0</v>
      </c>
      <c r="DA132" s="88">
        <f t="shared" si="779"/>
        <v>0</v>
      </c>
      <c r="DB132" s="88">
        <f t="shared" si="779"/>
        <v>0</v>
      </c>
      <c r="DC132" s="91">
        <f t="shared" si="779"/>
        <v>0</v>
      </c>
      <c r="DD132" s="88">
        <f t="shared" si="779"/>
        <v>0</v>
      </c>
      <c r="DE132" s="88">
        <f t="shared" si="779"/>
        <v>0</v>
      </c>
      <c r="DF132" s="92">
        <f t="shared" si="779"/>
        <v>0</v>
      </c>
      <c r="DG132" s="88">
        <f t="shared" si="779"/>
        <v>0</v>
      </c>
      <c r="DH132" s="88">
        <f t="shared" si="779"/>
        <v>0</v>
      </c>
      <c r="DI132" s="88">
        <f t="shared" si="779"/>
        <v>0</v>
      </c>
      <c r="DJ132" s="88">
        <v>0</v>
      </c>
      <c r="DK132" s="88">
        <f t="shared" si="779"/>
        <v>0</v>
      </c>
      <c r="DL132" s="88">
        <f t="shared" si="779"/>
        <v>0</v>
      </c>
      <c r="DM132" s="88">
        <f t="shared" si="779"/>
        <v>0</v>
      </c>
      <c r="DN132" s="88">
        <f t="shared" si="779"/>
        <v>2466</v>
      </c>
      <c r="DO132" s="88">
        <f t="shared" si="779"/>
        <v>373086554.56543332</v>
      </c>
    </row>
    <row r="133" spans="1:119" ht="35.25" customHeight="1" x14ac:dyDescent="0.25">
      <c r="A133" s="78"/>
      <c r="B133" s="79">
        <v>107</v>
      </c>
      <c r="C133" s="60" t="s">
        <v>259</v>
      </c>
      <c r="D133" s="61">
        <v>22900</v>
      </c>
      <c r="E133" s="80">
        <v>4.21</v>
      </c>
      <c r="F133" s="80"/>
      <c r="G133" s="127">
        <v>1.2</v>
      </c>
      <c r="H133" s="127">
        <v>1.4</v>
      </c>
      <c r="I133" s="128"/>
      <c r="J133" s="61">
        <v>1.4</v>
      </c>
      <c r="K133" s="61">
        <v>1.68</v>
      </c>
      <c r="L133" s="61">
        <v>2.23</v>
      </c>
      <c r="M133" s="65">
        <v>2.57</v>
      </c>
      <c r="N133" s="68"/>
      <c r="O133" s="67">
        <f t="shared" si="296"/>
        <v>0</v>
      </c>
      <c r="P133" s="68"/>
      <c r="Q133" s="68">
        <f t="shared" ref="Q133:Q139" si="780">(P133*$D133*$E133*$G133*$J133*$Q$8)</f>
        <v>0</v>
      </c>
      <c r="R133" s="68"/>
      <c r="S133" s="67">
        <f t="shared" ref="S133:S139" si="781">(R133*$D133*$E133*$G133*$J133*$S$8)</f>
        <v>0</v>
      </c>
      <c r="T133" s="68">
        <v>575</v>
      </c>
      <c r="U133" s="67">
        <f>(T133/12*7*$D133*$E133*$G133*$J133*$U$8)+(T133/12*2*$D133*$E133*$G133*$J133*$U$9)+(T133/12*3*$D133*$E133*$H133*$J133*$U$9)</f>
        <v>108846966.11249998</v>
      </c>
      <c r="V133" s="68">
        <v>0</v>
      </c>
      <c r="W133" s="67">
        <f t="shared" ref="W133:W139" si="782">(V133*$D133*$E133*$G133*$J133*$W$8)</f>
        <v>0</v>
      </c>
      <c r="X133" s="68">
        <v>0</v>
      </c>
      <c r="Y133" s="67">
        <f t="shared" ref="Y133:Y139" si="783">(X133*$D133*$E133*$G133*$J133*$Y$8)</f>
        <v>0</v>
      </c>
      <c r="Z133" s="68"/>
      <c r="AA133" s="67">
        <f t="shared" ref="AA133:AA139" si="784">(Z133*$D133*$E133*$G133*$J133*$AA$8)</f>
        <v>0</v>
      </c>
      <c r="AB133" s="68">
        <v>0</v>
      </c>
      <c r="AC133" s="67">
        <f t="shared" ref="AC133:AC139" si="785">(AB133*$D133*$E133*$G133*$J133*$AC$8)</f>
        <v>0</v>
      </c>
      <c r="AD133" s="68"/>
      <c r="AE133" s="67">
        <f t="shared" ref="AE133:AE139" si="786">(AD133*$D133*$E133*$G133*$J133*$AE$8)</f>
        <v>0</v>
      </c>
      <c r="AF133" s="68">
        <v>0</v>
      </c>
      <c r="AG133" s="67">
        <f t="shared" ref="AG133:AG139" si="787">(AF133*$D133*$E133*$G133*$J133*$AG$8)</f>
        <v>0</v>
      </c>
      <c r="AH133" s="70"/>
      <c r="AI133" s="67">
        <f t="shared" ref="AI133:AI139" si="788">(AH133*$D133*$E133*$G133*$J133*$AI$8)</f>
        <v>0</v>
      </c>
      <c r="AJ133" s="68"/>
      <c r="AK133" s="67">
        <f t="shared" ref="AK133:AK139" si="789">(AJ133*$D133*$E133*$G133*$J133*$AK$8)</f>
        <v>0</v>
      </c>
      <c r="AL133" s="82">
        <v>0</v>
      </c>
      <c r="AM133" s="67">
        <f t="shared" ref="AM133:AM139" si="790">(AL133*$D133*$E133*$G133*$K133*$AM$8)</f>
        <v>0</v>
      </c>
      <c r="AN133" s="68">
        <v>0</v>
      </c>
      <c r="AO133" s="73">
        <f t="shared" ref="AO133:AO139" si="791">(AN133*$D133*$E133*$G133*$K133*$AO$8)</f>
        <v>0</v>
      </c>
      <c r="AP133" s="68"/>
      <c r="AQ133" s="67">
        <f t="shared" ref="AQ133:AQ139" si="792">(AP133*$D133*$E133*$G133*$J133*$AQ$8)</f>
        <v>0</v>
      </c>
      <c r="AR133" s="68">
        <v>0</v>
      </c>
      <c r="AS133" s="68">
        <f t="shared" ref="AS133:AS139" si="793">(AR133*$D133*$E133*$G133*$J133*$AS$8)</f>
        <v>0</v>
      </c>
      <c r="AT133" s="68">
        <v>0</v>
      </c>
      <c r="AU133" s="68">
        <f t="shared" ref="AU133:AU139" si="794">(AT133*$D133*$E133*$G133*$J133*$AU$8)</f>
        <v>0</v>
      </c>
      <c r="AV133" s="68">
        <v>0</v>
      </c>
      <c r="AW133" s="67">
        <f t="shared" ref="AW133:AW139" si="795">(AV133*$D133*$E133*$G133*$J133*$AW$8)</f>
        <v>0</v>
      </c>
      <c r="AX133" s="68">
        <v>0</v>
      </c>
      <c r="AY133" s="67">
        <f t="shared" ref="AY133:AY139" si="796">(AX133*$D133*$E133*$G133*$J133*$AY$8)</f>
        <v>0</v>
      </c>
      <c r="AZ133" s="68">
        <v>0</v>
      </c>
      <c r="BA133" s="67">
        <f t="shared" ref="BA133:BA139" si="797">(AZ133*$D133*$E133*$G133*$J133*$BA$8)</f>
        <v>0</v>
      </c>
      <c r="BB133" s="68"/>
      <c r="BC133" s="67">
        <f t="shared" ref="BC133:BC139" si="798">(BB133*$D133*$E133*$G133*$J133*$BC$8)</f>
        <v>0</v>
      </c>
      <c r="BD133" s="68"/>
      <c r="BE133" s="67">
        <f>(BD133*$D133*$E133*$G133*$J133*$BE$8)</f>
        <v>0</v>
      </c>
      <c r="BF133" s="68">
        <v>1</v>
      </c>
      <c r="BG133" s="67">
        <f>(BF133/12*9*$D133*$E133*$G133*$K133*$BG$8)+(BF133/12*3*$D133*$E133*$H133*$K133*$BG$8)</f>
        <v>202458.89999999997</v>
      </c>
      <c r="BH133" s="68">
        <v>102</v>
      </c>
      <c r="BI133" s="67">
        <f>(BH133/12*9*$D133*$E133*$G133*$K133*$BI$8)+(BH133/12*3*$D133*$E133*$H133*$K133*$BI$8)</f>
        <v>20650807.799999997</v>
      </c>
      <c r="BJ133" s="68">
        <v>95</v>
      </c>
      <c r="BK133" s="67">
        <f>(BJ133/12*9*$D133*$E133*$G133*$K133*$BK$8)+(BJ133/12*3*$D133*$E133*$H133*$K133*$BK$8)</f>
        <v>22118634.824999999</v>
      </c>
      <c r="BL133" s="68">
        <v>0</v>
      </c>
      <c r="BM133" s="67">
        <f t="shared" ref="BM133:BM139" si="799">(BL133*$D133*$E133*$G133*$K133*$BM$8)</f>
        <v>0</v>
      </c>
      <c r="BN133" s="68"/>
      <c r="BO133" s="67">
        <f>(BN133*$D133*$E133*$G133*$K133*$BO$8)</f>
        <v>0</v>
      </c>
      <c r="BP133" s="68">
        <v>1</v>
      </c>
      <c r="BQ133" s="67">
        <f>(BP133/12*9*$D133*$E133*$G133*$K133*$BQ$8)+(BP133/12*3*$D133*$E133*$H133*$K133*$BQ$8)</f>
        <v>202458.89999999997</v>
      </c>
      <c r="BR133" s="68"/>
      <c r="BS133" s="67">
        <f>(BR133*$D133*$E133*$G133*$K133*$BS$8)</f>
        <v>0</v>
      </c>
      <c r="BT133" s="68"/>
      <c r="BU133" s="67">
        <f t="shared" ref="BU133:BU139" si="800">(BT133*$D133*$E133*$G133*$K133*$BU$8)</f>
        <v>0</v>
      </c>
      <c r="BV133" s="68"/>
      <c r="BW133" s="67">
        <f>(BV133*$D133*$E133*$G133*$K133*$BW$8)</f>
        <v>0</v>
      </c>
      <c r="BX133" s="68">
        <v>1</v>
      </c>
      <c r="BY133" s="67">
        <f>(BX133/12*9*$D133*$E133*$G133*$K133*$BY$8)+(BX133/12*3*$D133*$E133*$H133*$K133*$BY$8)</f>
        <v>202458.89999999997</v>
      </c>
      <c r="BZ133" s="68"/>
      <c r="CA133" s="75">
        <f>(BZ133*$D133*$E133*$G133*$K133*$CA$8)</f>
        <v>0</v>
      </c>
      <c r="CB133" s="68">
        <v>0</v>
      </c>
      <c r="CC133" s="67">
        <f t="shared" ref="CC133:CC139" si="801">(CB133*$D133*$E133*$G133*$J133*$CC$8)</f>
        <v>0</v>
      </c>
      <c r="CD133" s="68">
        <v>0</v>
      </c>
      <c r="CE133" s="67">
        <f>(CD133*$D133*$E133*$G133*$J133*$CE$8)</f>
        <v>0</v>
      </c>
      <c r="CF133" s="68">
        <v>0</v>
      </c>
      <c r="CG133" s="67">
        <f t="shared" ref="CG133:CG139" si="802">(CF133*$D133*$E133*$G133*$J133*$CG$8)</f>
        <v>0</v>
      </c>
      <c r="CH133" s="68"/>
      <c r="CI133" s="68">
        <f t="shared" ref="CI133:CI139" si="803">(CH133*$D133*$E133*$G133*$J133*$CI$8)</f>
        <v>0</v>
      </c>
      <c r="CJ133" s="68"/>
      <c r="CK133" s="67">
        <f t="shared" ref="CK133:CK139" si="804">(CJ133*$D133*$E133*$G133*$K133*$CK$8)</f>
        <v>0</v>
      </c>
      <c r="CL133" s="68">
        <v>0</v>
      </c>
      <c r="CM133" s="67">
        <f t="shared" ref="CM133:CM139" si="805">(CL133*$D133*$E133*$G133*$J133*$CM$8)</f>
        <v>0</v>
      </c>
      <c r="CN133" s="68"/>
      <c r="CO133" s="67">
        <f t="shared" ref="CO133:CO139" si="806">(CN133*$D133*$E133*$G133*$J133*$CO$8)</f>
        <v>0</v>
      </c>
      <c r="CP133" s="68"/>
      <c r="CQ133" s="67">
        <f t="shared" ref="CQ133:CQ139" si="807">(CP133*$D133*$E133*$G133*$J133*$CQ$8)</f>
        <v>0</v>
      </c>
      <c r="CR133" s="68"/>
      <c r="CS133" s="67">
        <f>(CR133*$D133*$E133*$G133*$J133*$CS$8)</f>
        <v>0</v>
      </c>
      <c r="CT133" s="68"/>
      <c r="CU133" s="67">
        <f>(CT133*$D133*$E133*$G133*$J133*$CU$8)</f>
        <v>0</v>
      </c>
      <c r="CV133" s="68">
        <v>0</v>
      </c>
      <c r="CW133" s="67">
        <f t="shared" ref="CW133:CW139" si="808">(CV133*$D133*$E133*$G133*$K133*$CW$8)</f>
        <v>0</v>
      </c>
      <c r="CX133" s="82">
        <v>0</v>
      </c>
      <c r="CY133" s="67">
        <f t="shared" ref="CY133:CY139" si="809">(CX133*$D133*$E133*$G133*$K133*$CY$8)</f>
        <v>0</v>
      </c>
      <c r="CZ133" s="68"/>
      <c r="DA133" s="67">
        <f t="shared" ref="DA133:DA139" si="810">(CZ133*$D133*$E133*$G133*$J133*$DA$8)</f>
        <v>0</v>
      </c>
      <c r="DB133" s="68">
        <v>0</v>
      </c>
      <c r="DC133" s="73">
        <f t="shared" ref="DC133:DC139" si="811">(DB133*$D133*$E133*$G133*$K133*$DC$8)</f>
        <v>0</v>
      </c>
      <c r="DD133" s="68">
        <v>0</v>
      </c>
      <c r="DE133" s="67">
        <f t="shared" ref="DE133:DE139" si="812">(DD133*$D133*$E133*$G133*$K133*$DE$8)</f>
        <v>0</v>
      </c>
      <c r="DF133" s="83"/>
      <c r="DG133" s="67">
        <f t="shared" ref="DG133:DG139" si="813">(DF133*$D133*$E133*$G133*$K133*$DG$8)</f>
        <v>0</v>
      </c>
      <c r="DH133" s="68"/>
      <c r="DI133" s="67">
        <f t="shared" ref="DI133:DI139" si="814">(DH133*$D133*$E133*$G133*$K133*$DI$8)</f>
        <v>0</v>
      </c>
      <c r="DJ133" s="68"/>
      <c r="DK133" s="67">
        <f t="shared" ref="DK133:DK139" si="815">(DJ133*$D133*$E133*$G133*$L133*$DK$8)</f>
        <v>0</v>
      </c>
      <c r="DL133" s="68"/>
      <c r="DM133" s="75">
        <f t="shared" ref="DM133:DM139" si="816">(DL133*$D133*$E133*$G133*$M133*$DM$8)</f>
        <v>0</v>
      </c>
      <c r="DN133" s="77">
        <f t="shared" ref="DN133:DO139" si="817">SUM(N133,P133,R133,T133,V133,X133,Z133,AB133,AD133,AF133,AH133,AJ133,AL133,AP133,AR133,CF133,AT133,AV133,AX133,AZ133,BB133,CJ133,BD133,BF133,BH133,BL133,AN133,BN133,BP133,BR133,BT133,BV133,BX133,BZ133,CB133,CD133,CH133,CL133,CN133,CP133,CR133,CT133,CV133,CX133,BJ133,CZ133,DB133,DD133,DF133,DH133,DJ133,DL133)</f>
        <v>775</v>
      </c>
      <c r="DO133" s="75">
        <f t="shared" si="817"/>
        <v>152223785.4375</v>
      </c>
    </row>
    <row r="134" spans="1:119" ht="27" customHeight="1" x14ac:dyDescent="0.25">
      <c r="A134" s="78"/>
      <c r="B134" s="79">
        <v>108</v>
      </c>
      <c r="C134" s="89" t="s">
        <v>260</v>
      </c>
      <c r="D134" s="61">
        <v>22900</v>
      </c>
      <c r="E134" s="129">
        <v>16.02</v>
      </c>
      <c r="F134" s="80"/>
      <c r="G134" s="127">
        <v>1.1499999999999999</v>
      </c>
      <c r="H134" s="127">
        <v>1.4</v>
      </c>
      <c r="I134" s="128"/>
      <c r="J134" s="61">
        <v>1.4</v>
      </c>
      <c r="K134" s="61">
        <v>1.68</v>
      </c>
      <c r="L134" s="61">
        <v>2.23</v>
      </c>
      <c r="M134" s="65">
        <v>2.57</v>
      </c>
      <c r="N134" s="68"/>
      <c r="O134" s="67">
        <f t="shared" si="296"/>
        <v>0</v>
      </c>
      <c r="P134" s="68"/>
      <c r="Q134" s="68">
        <f t="shared" si="780"/>
        <v>0</v>
      </c>
      <c r="R134" s="68"/>
      <c r="S134" s="67">
        <f t="shared" si="781"/>
        <v>0</v>
      </c>
      <c r="T134" s="68">
        <v>12</v>
      </c>
      <c r="U134" s="67">
        <f>(T134/12*7*$D134*$E134*$G134*$J134*$U$8)+(T134/12*2*$D134*$E134*$G134*$J134*$U$9)+(T134/12*3*$D134*$E134*$H134*$J134*$U$9)</f>
        <v>8387107.595999999</v>
      </c>
      <c r="V134" s="68">
        <v>0</v>
      </c>
      <c r="W134" s="67">
        <f t="shared" si="782"/>
        <v>0</v>
      </c>
      <c r="X134" s="68">
        <v>0</v>
      </c>
      <c r="Y134" s="67">
        <f t="shared" si="783"/>
        <v>0</v>
      </c>
      <c r="Z134" s="68"/>
      <c r="AA134" s="67">
        <f t="shared" si="784"/>
        <v>0</v>
      </c>
      <c r="AB134" s="68">
        <v>0</v>
      </c>
      <c r="AC134" s="67">
        <f t="shared" si="785"/>
        <v>0</v>
      </c>
      <c r="AD134" s="68"/>
      <c r="AE134" s="67">
        <f t="shared" si="786"/>
        <v>0</v>
      </c>
      <c r="AF134" s="68">
        <v>0</v>
      </c>
      <c r="AG134" s="67">
        <f t="shared" si="787"/>
        <v>0</v>
      </c>
      <c r="AH134" s="70"/>
      <c r="AI134" s="67">
        <f t="shared" si="788"/>
        <v>0</v>
      </c>
      <c r="AJ134" s="68"/>
      <c r="AK134" s="67">
        <f t="shared" si="789"/>
        <v>0</v>
      </c>
      <c r="AL134" s="82">
        <v>0</v>
      </c>
      <c r="AM134" s="67">
        <f t="shared" si="790"/>
        <v>0</v>
      </c>
      <c r="AN134" s="68">
        <v>0</v>
      </c>
      <c r="AO134" s="73">
        <f t="shared" si="791"/>
        <v>0</v>
      </c>
      <c r="AP134" s="68"/>
      <c r="AQ134" s="67">
        <f t="shared" si="792"/>
        <v>0</v>
      </c>
      <c r="AR134" s="68">
        <v>0</v>
      </c>
      <c r="AS134" s="68">
        <f t="shared" si="793"/>
        <v>0</v>
      </c>
      <c r="AT134" s="68">
        <v>0</v>
      </c>
      <c r="AU134" s="68">
        <f t="shared" si="794"/>
        <v>0</v>
      </c>
      <c r="AV134" s="68">
        <v>0</v>
      </c>
      <c r="AW134" s="67">
        <f t="shared" si="795"/>
        <v>0</v>
      </c>
      <c r="AX134" s="68">
        <v>0</v>
      </c>
      <c r="AY134" s="67">
        <f t="shared" si="796"/>
        <v>0</v>
      </c>
      <c r="AZ134" s="68">
        <v>0</v>
      </c>
      <c r="BA134" s="67">
        <f t="shared" si="797"/>
        <v>0</v>
      </c>
      <c r="BB134" s="68"/>
      <c r="BC134" s="67">
        <f t="shared" si="798"/>
        <v>0</v>
      </c>
      <c r="BD134" s="68"/>
      <c r="BE134" s="67">
        <f>(BD134*$D134*$E134*$G134*$J134*$BE$8)</f>
        <v>0</v>
      </c>
      <c r="BF134" s="68"/>
      <c r="BG134" s="67">
        <f>(BF134/12*9*$D134*$E134*$G134*$K134*$BG$8)+(BF134/12*3*$D134*$E134*$H134*$K134*$BG$8)</f>
        <v>0</v>
      </c>
      <c r="BH134" s="68">
        <v>16</v>
      </c>
      <c r="BI134" s="67">
        <f>(BH134/12*9*$D134*$E134*$G134*$K134*$BI$8)+(BH134/12*3*$D134*$E134*$H134*$K134*$BI$8)</f>
        <v>11956635.935999999</v>
      </c>
      <c r="BJ134" s="68">
        <v>13</v>
      </c>
      <c r="BK134" s="67">
        <f>(BJ134/12*9*$D134*$E134*$G134*$K134*$BK$8)+(BJ134/12*3*$D134*$E134*$H134*$K134*$BK$8)</f>
        <v>11171981.702699998</v>
      </c>
      <c r="BL134" s="68">
        <v>0</v>
      </c>
      <c r="BM134" s="67">
        <f t="shared" si="799"/>
        <v>0</v>
      </c>
      <c r="BN134" s="68"/>
      <c r="BO134" s="67">
        <f>(BN134*$D134*$E134*$G134*$K134*$BO$8)</f>
        <v>0</v>
      </c>
      <c r="BP134" s="68"/>
      <c r="BQ134" s="67">
        <f>(BP134/12*9*$D134*$E134*$G134*$K134*$BQ$8)+(BP134/12*3*$D134*$E134*$F134*$K134*$BQ$8)</f>
        <v>0</v>
      </c>
      <c r="BR134" s="68"/>
      <c r="BS134" s="67">
        <f>(BR134*$D134*$E134*$G134*$K134*$BS$8)</f>
        <v>0</v>
      </c>
      <c r="BT134" s="68"/>
      <c r="BU134" s="67">
        <f t="shared" si="800"/>
        <v>0</v>
      </c>
      <c r="BV134" s="68"/>
      <c r="BW134" s="67">
        <f>(BV134*$D134*$E134*$G134*$K134*$BW$8)</f>
        <v>0</v>
      </c>
      <c r="BX134" s="68"/>
      <c r="BY134" s="67">
        <f>(BX134/12*9*$D134*$E134*$G134*$K134*$BY$8)+(BX134/12*3*$D134*$E134*$F134*$K134*$BY$8)</f>
        <v>0</v>
      </c>
      <c r="BZ134" s="68"/>
      <c r="CA134" s="75">
        <f>(BZ134*$D134*$E134*$G134*$K134*$CA$8)</f>
        <v>0</v>
      </c>
      <c r="CB134" s="68">
        <v>0</v>
      </c>
      <c r="CC134" s="67">
        <f t="shared" si="801"/>
        <v>0</v>
      </c>
      <c r="CD134" s="68">
        <v>0</v>
      </c>
      <c r="CE134" s="67">
        <f>(CD134*$D134*$E134*$G134*$J134*$CE$8)</f>
        <v>0</v>
      </c>
      <c r="CF134" s="68">
        <v>0</v>
      </c>
      <c r="CG134" s="67">
        <f t="shared" si="802"/>
        <v>0</v>
      </c>
      <c r="CH134" s="68"/>
      <c r="CI134" s="68">
        <f t="shared" si="803"/>
        <v>0</v>
      </c>
      <c r="CJ134" s="68"/>
      <c r="CK134" s="67">
        <f t="shared" si="804"/>
        <v>0</v>
      </c>
      <c r="CL134" s="68">
        <v>0</v>
      </c>
      <c r="CM134" s="67">
        <f t="shared" si="805"/>
        <v>0</v>
      </c>
      <c r="CN134" s="68"/>
      <c r="CO134" s="67">
        <f t="shared" si="806"/>
        <v>0</v>
      </c>
      <c r="CP134" s="68"/>
      <c r="CQ134" s="67">
        <f t="shared" si="807"/>
        <v>0</v>
      </c>
      <c r="CR134" s="68"/>
      <c r="CS134" s="67">
        <f>(CR134*$D134*$E134*$G134*$J134*$CS$8)</f>
        <v>0</v>
      </c>
      <c r="CT134" s="68"/>
      <c r="CU134" s="67">
        <f>(CT134*$D134*$E134*$G134*$J134*$CU$8)</f>
        <v>0</v>
      </c>
      <c r="CV134" s="68">
        <v>0</v>
      </c>
      <c r="CW134" s="67">
        <f t="shared" si="808"/>
        <v>0</v>
      </c>
      <c r="CX134" s="82">
        <v>0</v>
      </c>
      <c r="CY134" s="67">
        <f t="shared" si="809"/>
        <v>0</v>
      </c>
      <c r="CZ134" s="68"/>
      <c r="DA134" s="67">
        <f t="shared" si="810"/>
        <v>0</v>
      </c>
      <c r="DB134" s="68">
        <v>0</v>
      </c>
      <c r="DC134" s="73">
        <f t="shared" si="811"/>
        <v>0</v>
      </c>
      <c r="DD134" s="68">
        <v>0</v>
      </c>
      <c r="DE134" s="67">
        <f t="shared" si="812"/>
        <v>0</v>
      </c>
      <c r="DF134" s="83"/>
      <c r="DG134" s="67">
        <f t="shared" si="813"/>
        <v>0</v>
      </c>
      <c r="DH134" s="68"/>
      <c r="DI134" s="67">
        <f t="shared" si="814"/>
        <v>0</v>
      </c>
      <c r="DJ134" s="68"/>
      <c r="DK134" s="67">
        <f t="shared" si="815"/>
        <v>0</v>
      </c>
      <c r="DL134" s="68"/>
      <c r="DM134" s="75">
        <f t="shared" si="816"/>
        <v>0</v>
      </c>
      <c r="DN134" s="77">
        <f t="shared" si="817"/>
        <v>41</v>
      </c>
      <c r="DO134" s="75">
        <f t="shared" si="817"/>
        <v>31515725.234699994</v>
      </c>
    </row>
    <row r="135" spans="1:119" ht="60" customHeight="1" x14ac:dyDescent="0.25">
      <c r="A135" s="78"/>
      <c r="B135" s="79">
        <v>109</v>
      </c>
      <c r="C135" s="89" t="s">
        <v>261</v>
      </c>
      <c r="D135" s="61">
        <v>22900</v>
      </c>
      <c r="E135" s="129">
        <v>7.4</v>
      </c>
      <c r="F135" s="80"/>
      <c r="G135" s="127">
        <v>1.25</v>
      </c>
      <c r="H135" s="127">
        <v>1.4</v>
      </c>
      <c r="I135" s="128"/>
      <c r="J135" s="61">
        <v>1.4</v>
      </c>
      <c r="K135" s="61">
        <v>1.68</v>
      </c>
      <c r="L135" s="61">
        <v>2.23</v>
      </c>
      <c r="M135" s="65">
        <v>2.57</v>
      </c>
      <c r="N135" s="68"/>
      <c r="O135" s="67">
        <f t="shared" si="296"/>
        <v>0</v>
      </c>
      <c r="P135" s="68"/>
      <c r="Q135" s="68">
        <f t="shared" si="780"/>
        <v>0</v>
      </c>
      <c r="R135" s="68"/>
      <c r="S135" s="67">
        <f t="shared" si="781"/>
        <v>0</v>
      </c>
      <c r="T135" s="68">
        <v>200</v>
      </c>
      <c r="U135" s="67">
        <f>(T135/12*7*$D135*$E135*$G135*$J135*$U$8)+(T135/12*2*$D135*$E135*$G135*$J135*$U$9)+(T135/12*3*$D135*$E135*$H135*$J135*$U$9)</f>
        <v>68523975.333333328</v>
      </c>
      <c r="V135" s="68">
        <v>0</v>
      </c>
      <c r="W135" s="67">
        <f t="shared" si="782"/>
        <v>0</v>
      </c>
      <c r="X135" s="68">
        <v>0</v>
      </c>
      <c r="Y135" s="67">
        <f t="shared" si="783"/>
        <v>0</v>
      </c>
      <c r="Z135" s="68"/>
      <c r="AA135" s="67">
        <f t="shared" si="784"/>
        <v>0</v>
      </c>
      <c r="AB135" s="68">
        <v>0</v>
      </c>
      <c r="AC135" s="67">
        <f t="shared" si="785"/>
        <v>0</v>
      </c>
      <c r="AD135" s="68"/>
      <c r="AE135" s="67">
        <f t="shared" si="786"/>
        <v>0</v>
      </c>
      <c r="AF135" s="68">
        <v>0</v>
      </c>
      <c r="AG135" s="67">
        <f t="shared" si="787"/>
        <v>0</v>
      </c>
      <c r="AH135" s="70"/>
      <c r="AI135" s="67">
        <f t="shared" si="788"/>
        <v>0</v>
      </c>
      <c r="AJ135" s="68"/>
      <c r="AK135" s="67">
        <f t="shared" si="789"/>
        <v>0</v>
      </c>
      <c r="AL135" s="82">
        <v>0</v>
      </c>
      <c r="AM135" s="67">
        <f t="shared" si="790"/>
        <v>0</v>
      </c>
      <c r="AN135" s="68">
        <v>0</v>
      </c>
      <c r="AO135" s="73">
        <f t="shared" si="791"/>
        <v>0</v>
      </c>
      <c r="AP135" s="68"/>
      <c r="AQ135" s="67">
        <f t="shared" si="792"/>
        <v>0</v>
      </c>
      <c r="AR135" s="68">
        <v>0</v>
      </c>
      <c r="AS135" s="68">
        <f t="shared" si="793"/>
        <v>0</v>
      </c>
      <c r="AT135" s="68">
        <v>0</v>
      </c>
      <c r="AU135" s="68">
        <f t="shared" si="794"/>
        <v>0</v>
      </c>
      <c r="AV135" s="68">
        <v>0</v>
      </c>
      <c r="AW135" s="67">
        <f t="shared" si="795"/>
        <v>0</v>
      </c>
      <c r="AX135" s="68">
        <v>0</v>
      </c>
      <c r="AY135" s="67">
        <f t="shared" si="796"/>
        <v>0</v>
      </c>
      <c r="AZ135" s="68"/>
      <c r="BA135" s="67">
        <f t="shared" si="797"/>
        <v>0</v>
      </c>
      <c r="BB135" s="68"/>
      <c r="BC135" s="67">
        <f t="shared" si="798"/>
        <v>0</v>
      </c>
      <c r="BD135" s="68"/>
      <c r="BE135" s="67">
        <f>(BD135*$D135*$E135*$G135*$J135*$BE$8)</f>
        <v>0</v>
      </c>
      <c r="BF135" s="68">
        <v>1</v>
      </c>
      <c r="BG135" s="67">
        <f>(BF135/12*9*$D135*$E135*$G135*$K135*$BG$8)+(BF135/12*3*$D135*$E135*$H135*$K135*$BG$8)</f>
        <v>366541.98</v>
      </c>
      <c r="BH135" s="68">
        <v>63</v>
      </c>
      <c r="BI135" s="67">
        <f>(BH135/12*9*$D135*$E135*$G135*$K135*$BI$8)+(BH135/12*3*$D135*$E135*$H135*$K135*$BI$8)</f>
        <v>23092144.739999998</v>
      </c>
      <c r="BJ135" s="68"/>
      <c r="BK135" s="67">
        <f>(BJ135/12*9*$D135*$E135*$G135*$K135*$BK$8)+(BJ135/12*3*$D135*$E135*$F135*$K135*$BK$8)</f>
        <v>0</v>
      </c>
      <c r="BL135" s="68">
        <v>0</v>
      </c>
      <c r="BM135" s="67">
        <f t="shared" si="799"/>
        <v>0</v>
      </c>
      <c r="BN135" s="68"/>
      <c r="BO135" s="67">
        <f>(BN135*$D135*$E135*$G135*$K135*$BO$8)</f>
        <v>0</v>
      </c>
      <c r="BP135" s="68"/>
      <c r="BQ135" s="67">
        <f>(BP135/12*9*$D135*$E135*$G135*$K135*$BQ$8)+(BP135/12*3*$D135*$E135*$F135*$K135*$BQ$8)</f>
        <v>0</v>
      </c>
      <c r="BR135" s="68"/>
      <c r="BS135" s="67">
        <f>(BR135*$D135*$E135*$G135*$K135*$BS$8)</f>
        <v>0</v>
      </c>
      <c r="BT135" s="68"/>
      <c r="BU135" s="67">
        <f t="shared" si="800"/>
        <v>0</v>
      </c>
      <c r="BV135" s="68"/>
      <c r="BW135" s="67">
        <f>(BV135*$D135*$E135*$G135*$K135*$BW$8)</f>
        <v>0</v>
      </c>
      <c r="BX135" s="68"/>
      <c r="BY135" s="67">
        <f>(BX135/12*9*$D135*$E135*$G135*$K135*$BY$8)+(BX135/12*3*$D135*$E135*$F135*$K135*$BY$8)</f>
        <v>0</v>
      </c>
      <c r="BZ135" s="68"/>
      <c r="CA135" s="75">
        <f>(BZ135*$D135*$E135*$G135*$K135*$CA$8)</f>
        <v>0</v>
      </c>
      <c r="CB135" s="68">
        <v>0</v>
      </c>
      <c r="CC135" s="67">
        <f t="shared" si="801"/>
        <v>0</v>
      </c>
      <c r="CD135" s="68">
        <v>0</v>
      </c>
      <c r="CE135" s="67">
        <f>(CD135*$D135*$E135*$G135*$J135*$CE$8)</f>
        <v>0</v>
      </c>
      <c r="CF135" s="68">
        <v>0</v>
      </c>
      <c r="CG135" s="67">
        <f t="shared" si="802"/>
        <v>0</v>
      </c>
      <c r="CH135" s="68"/>
      <c r="CI135" s="68">
        <f t="shared" si="803"/>
        <v>0</v>
      </c>
      <c r="CJ135" s="68"/>
      <c r="CK135" s="67">
        <f t="shared" si="804"/>
        <v>0</v>
      </c>
      <c r="CL135" s="68">
        <v>0</v>
      </c>
      <c r="CM135" s="67">
        <f t="shared" si="805"/>
        <v>0</v>
      </c>
      <c r="CN135" s="68"/>
      <c r="CO135" s="67">
        <f t="shared" si="806"/>
        <v>0</v>
      </c>
      <c r="CP135" s="68"/>
      <c r="CQ135" s="67">
        <f t="shared" si="807"/>
        <v>0</v>
      </c>
      <c r="CR135" s="68"/>
      <c r="CS135" s="67">
        <f>(CR135*$D135*$E135*$G135*$J135*$CS$8)</f>
        <v>0</v>
      </c>
      <c r="CT135" s="68"/>
      <c r="CU135" s="67">
        <f>(CT135*$D135*$E135*$G135*$J135*$CU$8)</f>
        <v>0</v>
      </c>
      <c r="CV135" s="68">
        <v>0</v>
      </c>
      <c r="CW135" s="67">
        <f t="shared" si="808"/>
        <v>0</v>
      </c>
      <c r="CX135" s="82">
        <v>0</v>
      </c>
      <c r="CY135" s="67">
        <f t="shared" si="809"/>
        <v>0</v>
      </c>
      <c r="CZ135" s="68"/>
      <c r="DA135" s="67">
        <f t="shared" si="810"/>
        <v>0</v>
      </c>
      <c r="DB135" s="68">
        <v>0</v>
      </c>
      <c r="DC135" s="73">
        <f t="shared" si="811"/>
        <v>0</v>
      </c>
      <c r="DD135" s="68">
        <v>0</v>
      </c>
      <c r="DE135" s="67">
        <f t="shared" si="812"/>
        <v>0</v>
      </c>
      <c r="DF135" s="83"/>
      <c r="DG135" s="67">
        <f t="shared" si="813"/>
        <v>0</v>
      </c>
      <c r="DH135" s="68"/>
      <c r="DI135" s="67">
        <f t="shared" si="814"/>
        <v>0</v>
      </c>
      <c r="DJ135" s="68"/>
      <c r="DK135" s="67">
        <f t="shared" si="815"/>
        <v>0</v>
      </c>
      <c r="DL135" s="68"/>
      <c r="DM135" s="75">
        <f t="shared" si="816"/>
        <v>0</v>
      </c>
      <c r="DN135" s="77">
        <f t="shared" si="817"/>
        <v>264</v>
      </c>
      <c r="DO135" s="75">
        <f t="shared" si="817"/>
        <v>91982662.053333327</v>
      </c>
    </row>
    <row r="136" spans="1:119" ht="30" customHeight="1" x14ac:dyDescent="0.25">
      <c r="A136" s="78"/>
      <c r="B136" s="79">
        <v>110</v>
      </c>
      <c r="C136" s="60" t="s">
        <v>262</v>
      </c>
      <c r="D136" s="61">
        <v>22900</v>
      </c>
      <c r="E136" s="80">
        <v>1.92</v>
      </c>
      <c r="F136" s="80"/>
      <c r="G136" s="63">
        <v>1</v>
      </c>
      <c r="H136" s="64"/>
      <c r="I136" s="127">
        <v>1.4</v>
      </c>
      <c r="J136" s="61">
        <v>1.4</v>
      </c>
      <c r="K136" s="61">
        <v>1.68</v>
      </c>
      <c r="L136" s="61">
        <v>2.23</v>
      </c>
      <c r="M136" s="65">
        <v>2.57</v>
      </c>
      <c r="N136" s="68"/>
      <c r="O136" s="67">
        <f t="shared" si="296"/>
        <v>0</v>
      </c>
      <c r="P136" s="68"/>
      <c r="Q136" s="68">
        <f t="shared" si="780"/>
        <v>0</v>
      </c>
      <c r="R136" s="68"/>
      <c r="S136" s="67">
        <f t="shared" si="781"/>
        <v>0</v>
      </c>
      <c r="T136" s="68">
        <v>200</v>
      </c>
      <c r="U136" s="68">
        <f>(T136/12*7*$D136*$E136*$G136*$J136*$U$8)+(T136/12*3*$D136*$E136*$G136*$J136*$U$9)+(T136/12*2*$D136*$E136*$I136*$J136*$U$9)</f>
        <v>14742470.399999999</v>
      </c>
      <c r="V136" s="68">
        <v>0</v>
      </c>
      <c r="W136" s="67">
        <f t="shared" si="782"/>
        <v>0</v>
      </c>
      <c r="X136" s="68">
        <v>0</v>
      </c>
      <c r="Y136" s="67">
        <f t="shared" si="783"/>
        <v>0</v>
      </c>
      <c r="Z136" s="68"/>
      <c r="AA136" s="67">
        <f t="shared" si="784"/>
        <v>0</v>
      </c>
      <c r="AB136" s="68">
        <v>0</v>
      </c>
      <c r="AC136" s="67">
        <f t="shared" si="785"/>
        <v>0</v>
      </c>
      <c r="AD136" s="68"/>
      <c r="AE136" s="67">
        <f t="shared" si="786"/>
        <v>0</v>
      </c>
      <c r="AF136" s="68">
        <v>0</v>
      </c>
      <c r="AG136" s="67">
        <f t="shared" si="787"/>
        <v>0</v>
      </c>
      <c r="AH136" s="70"/>
      <c r="AI136" s="67">
        <f t="shared" si="788"/>
        <v>0</v>
      </c>
      <c r="AJ136" s="68"/>
      <c r="AK136" s="67">
        <f t="shared" si="789"/>
        <v>0</v>
      </c>
      <c r="AL136" s="82">
        <v>0</v>
      </c>
      <c r="AM136" s="67">
        <f t="shared" si="790"/>
        <v>0</v>
      </c>
      <c r="AN136" s="68">
        <v>0</v>
      </c>
      <c r="AO136" s="73">
        <f t="shared" si="791"/>
        <v>0</v>
      </c>
      <c r="AP136" s="68"/>
      <c r="AQ136" s="67">
        <f t="shared" si="792"/>
        <v>0</v>
      </c>
      <c r="AR136" s="68">
        <v>0</v>
      </c>
      <c r="AS136" s="68">
        <f t="shared" si="793"/>
        <v>0</v>
      </c>
      <c r="AT136" s="68">
        <v>0</v>
      </c>
      <c r="AU136" s="68">
        <f t="shared" si="794"/>
        <v>0</v>
      </c>
      <c r="AV136" s="68">
        <v>0</v>
      </c>
      <c r="AW136" s="67">
        <f t="shared" si="795"/>
        <v>0</v>
      </c>
      <c r="AX136" s="68">
        <v>0</v>
      </c>
      <c r="AY136" s="67">
        <f t="shared" si="796"/>
        <v>0</v>
      </c>
      <c r="AZ136" s="68">
        <v>0</v>
      </c>
      <c r="BA136" s="67">
        <f t="shared" si="797"/>
        <v>0</v>
      </c>
      <c r="BB136" s="68"/>
      <c r="BC136" s="67">
        <f t="shared" si="798"/>
        <v>0</v>
      </c>
      <c r="BD136" s="68"/>
      <c r="BE136" s="67">
        <f>(BD136*$D136*$E136*$G136*$J136*$BE$8)</f>
        <v>0</v>
      </c>
      <c r="BF136" s="68">
        <v>7</v>
      </c>
      <c r="BG136" s="68">
        <f>(BF136/12*10*$D136*$E136*$G136*$K136*$BG$8)+(BF136/12*2*$D136*$E136*$I136*$K136*$BG$8)</f>
        <v>551534.59199999995</v>
      </c>
      <c r="BH136" s="68">
        <v>16</v>
      </c>
      <c r="BI136" s="68">
        <f>(BH136/12*10*$D136*$E136*$G136*$K136*$BI$8)+(BH136/12*2*$D136*$E136*$I136*$K136*$BI$8)</f>
        <v>1260650.4959999998</v>
      </c>
      <c r="BJ136" s="68">
        <v>186</v>
      </c>
      <c r="BK136" s="68">
        <f>(BJ136/12*10*$D136*$E136*$G136*$K136*$BK$8)+(BJ136/12*2*$D136*$E136*$I136*$K136*$BK$8)</f>
        <v>16853321.318399996</v>
      </c>
      <c r="BL136" s="68">
        <v>0</v>
      </c>
      <c r="BM136" s="67">
        <f t="shared" si="799"/>
        <v>0</v>
      </c>
      <c r="BN136" s="68">
        <v>1</v>
      </c>
      <c r="BO136" s="68">
        <f>(BN136/12*10*$D136*$E136*$G136*$K136*$BO$8)+(BN136/12*2*$D136*$E136*$I136*$K136*$BO$8)</f>
        <v>86669.72159999999</v>
      </c>
      <c r="BP136" s="68"/>
      <c r="BQ136" s="68">
        <f>(BP136/12*10*$D136*$E136*$G136*$K136*$BQ$8)+(BP136/12*2*$D136*$E136*$I136*$K136*$BQ$8)</f>
        <v>0</v>
      </c>
      <c r="BR136" s="68">
        <v>1</v>
      </c>
      <c r="BS136" s="68">
        <f>(BR136/12*10*$D136*$E136*$G136*$K136*$BS$8)+(BR136/12*2*$D136*$E136*$I136*$K136*$BS$8)</f>
        <v>98488.319999999978</v>
      </c>
      <c r="BT136" s="68"/>
      <c r="BU136" s="67">
        <f t="shared" si="800"/>
        <v>0</v>
      </c>
      <c r="BV136" s="68">
        <v>3</v>
      </c>
      <c r="BW136" s="68">
        <f>(BV136/12*10*$D136*$E136*$G136*$K136*$BW$8)+(BV136/12*2*$D136*$E136*$I136*$K136*$BW$8)</f>
        <v>295464.95999999996</v>
      </c>
      <c r="BX136" s="68">
        <v>4</v>
      </c>
      <c r="BY136" s="68">
        <f>(BX136/12*10*$D136*$E136*$G136*$K136*$BY$8)+(BX136/12*2*$D136*$E136*$I136*$K136*$BY$8)</f>
        <v>315162.62399999995</v>
      </c>
      <c r="BZ136" s="68">
        <v>8</v>
      </c>
      <c r="CA136" s="173">
        <f>(BZ136/12*10*$D136*$E136*$G136*$K136*$CA$8)+(BZ136/12*2*$D136*$E136*$I136*$K136*$CA$8)</f>
        <v>630325.24799999991</v>
      </c>
      <c r="CB136" s="68">
        <v>0</v>
      </c>
      <c r="CC136" s="67">
        <f t="shared" si="801"/>
        <v>0</v>
      </c>
      <c r="CD136" s="68">
        <v>17</v>
      </c>
      <c r="CE136" s="68">
        <f>(CD136/12*10*$D136*$E136*$G136*$J136*$CE$8)+(CD136/12*2*$D136*$E136*$I136*$J136*$CE$8)</f>
        <v>1261307.0847999998</v>
      </c>
      <c r="CF136" s="68">
        <v>0</v>
      </c>
      <c r="CG136" s="67">
        <f t="shared" si="802"/>
        <v>0</v>
      </c>
      <c r="CH136" s="68"/>
      <c r="CI136" s="68">
        <f t="shared" si="803"/>
        <v>0</v>
      </c>
      <c r="CJ136" s="68"/>
      <c r="CK136" s="67">
        <f t="shared" si="804"/>
        <v>0</v>
      </c>
      <c r="CL136" s="68">
        <v>0</v>
      </c>
      <c r="CM136" s="67">
        <f t="shared" si="805"/>
        <v>0</v>
      </c>
      <c r="CN136" s="68"/>
      <c r="CO136" s="67">
        <f t="shared" si="806"/>
        <v>0</v>
      </c>
      <c r="CP136" s="68"/>
      <c r="CQ136" s="67">
        <f t="shared" si="807"/>
        <v>0</v>
      </c>
      <c r="CR136" s="68"/>
      <c r="CS136" s="68">
        <f>(CR136/12*10*$D136*$E136*$G136*$J136*$CS$8)+(CR136/12*2*$D136*$E136*$I136*$J136*$CS$8)</f>
        <v>0</v>
      </c>
      <c r="CT136" s="68"/>
      <c r="CU136" s="68">
        <f>(CT136/12*10*$D136*$E136*$G136*$J136*$CU$8)+(CT136/12*2*$D136*$E136*$I136*$J136*$CU$8)</f>
        <v>0</v>
      </c>
      <c r="CV136" s="68">
        <v>0</v>
      </c>
      <c r="CW136" s="67">
        <f t="shared" si="808"/>
        <v>0</v>
      </c>
      <c r="CX136" s="82">
        <v>0</v>
      </c>
      <c r="CY136" s="67">
        <f t="shared" si="809"/>
        <v>0</v>
      </c>
      <c r="CZ136" s="68"/>
      <c r="DA136" s="67">
        <f t="shared" si="810"/>
        <v>0</v>
      </c>
      <c r="DB136" s="68">
        <v>0</v>
      </c>
      <c r="DC136" s="73">
        <f t="shared" si="811"/>
        <v>0</v>
      </c>
      <c r="DD136" s="68">
        <v>0</v>
      </c>
      <c r="DE136" s="67">
        <f t="shared" si="812"/>
        <v>0</v>
      </c>
      <c r="DF136" s="83"/>
      <c r="DG136" s="67">
        <f t="shared" si="813"/>
        <v>0</v>
      </c>
      <c r="DH136" s="68"/>
      <c r="DI136" s="67">
        <f t="shared" si="814"/>
        <v>0</v>
      </c>
      <c r="DJ136" s="68"/>
      <c r="DK136" s="67">
        <f t="shared" si="815"/>
        <v>0</v>
      </c>
      <c r="DL136" s="68"/>
      <c r="DM136" s="75">
        <f t="shared" si="816"/>
        <v>0</v>
      </c>
      <c r="DN136" s="77">
        <f t="shared" si="817"/>
        <v>443</v>
      </c>
      <c r="DO136" s="75">
        <f t="shared" si="817"/>
        <v>36095394.764799997</v>
      </c>
    </row>
    <row r="137" spans="1:119" ht="30" customHeight="1" x14ac:dyDescent="0.25">
      <c r="A137" s="78"/>
      <c r="B137" s="79">
        <v>111</v>
      </c>
      <c r="C137" s="60" t="s">
        <v>263</v>
      </c>
      <c r="D137" s="61">
        <v>22900</v>
      </c>
      <c r="E137" s="80">
        <v>1.39</v>
      </c>
      <c r="F137" s="80"/>
      <c r="G137" s="63">
        <v>1</v>
      </c>
      <c r="H137" s="64"/>
      <c r="I137" s="127">
        <v>1.4</v>
      </c>
      <c r="J137" s="61">
        <v>1.4</v>
      </c>
      <c r="K137" s="61">
        <v>1.68</v>
      </c>
      <c r="L137" s="61">
        <v>2.23</v>
      </c>
      <c r="M137" s="65">
        <v>2.57</v>
      </c>
      <c r="N137" s="68"/>
      <c r="O137" s="67">
        <f t="shared" si="296"/>
        <v>0</v>
      </c>
      <c r="P137" s="68"/>
      <c r="Q137" s="68">
        <f t="shared" si="780"/>
        <v>0</v>
      </c>
      <c r="R137" s="68"/>
      <c r="S137" s="67">
        <f t="shared" si="781"/>
        <v>0</v>
      </c>
      <c r="T137" s="68">
        <v>305</v>
      </c>
      <c r="U137" s="68">
        <f t="shared" ref="U137:U139" si="818">(T137/12*7*$D137*$E137*$G137*$J137*$U$8)+(T137/12*3*$D137*$E137*$G137*$J137*$U$9)+(T137/12*2*$D137*$E137*$I137*$J137*$U$9)</f>
        <v>16276224.807499999</v>
      </c>
      <c r="V137" s="68">
        <v>0</v>
      </c>
      <c r="W137" s="67">
        <f t="shared" si="782"/>
        <v>0</v>
      </c>
      <c r="X137" s="68">
        <v>0</v>
      </c>
      <c r="Y137" s="67">
        <f t="shared" si="783"/>
        <v>0</v>
      </c>
      <c r="Z137" s="68"/>
      <c r="AA137" s="67">
        <f t="shared" si="784"/>
        <v>0</v>
      </c>
      <c r="AB137" s="68">
        <v>0</v>
      </c>
      <c r="AC137" s="67">
        <f t="shared" si="785"/>
        <v>0</v>
      </c>
      <c r="AD137" s="68"/>
      <c r="AE137" s="67">
        <f t="shared" si="786"/>
        <v>0</v>
      </c>
      <c r="AF137" s="68">
        <v>0</v>
      </c>
      <c r="AG137" s="67">
        <f t="shared" si="787"/>
        <v>0</v>
      </c>
      <c r="AH137" s="70"/>
      <c r="AI137" s="67">
        <f t="shared" si="788"/>
        <v>0</v>
      </c>
      <c r="AJ137" s="68"/>
      <c r="AK137" s="67">
        <f t="shared" si="789"/>
        <v>0</v>
      </c>
      <c r="AL137" s="82">
        <v>0</v>
      </c>
      <c r="AM137" s="67">
        <f t="shared" si="790"/>
        <v>0</v>
      </c>
      <c r="AN137" s="68">
        <v>0</v>
      </c>
      <c r="AO137" s="73">
        <f t="shared" si="791"/>
        <v>0</v>
      </c>
      <c r="AP137" s="68"/>
      <c r="AQ137" s="67">
        <f t="shared" si="792"/>
        <v>0</v>
      </c>
      <c r="AR137" s="68">
        <v>0</v>
      </c>
      <c r="AS137" s="68">
        <f t="shared" si="793"/>
        <v>0</v>
      </c>
      <c r="AT137" s="68">
        <v>0</v>
      </c>
      <c r="AU137" s="68">
        <f t="shared" si="794"/>
        <v>0</v>
      </c>
      <c r="AV137" s="68">
        <v>0</v>
      </c>
      <c r="AW137" s="67">
        <f t="shared" si="795"/>
        <v>0</v>
      </c>
      <c r="AX137" s="68">
        <v>0</v>
      </c>
      <c r="AY137" s="67">
        <f t="shared" si="796"/>
        <v>0</v>
      </c>
      <c r="AZ137" s="68">
        <v>0</v>
      </c>
      <c r="BA137" s="67">
        <f t="shared" si="797"/>
        <v>0</v>
      </c>
      <c r="BB137" s="68"/>
      <c r="BC137" s="67">
        <f t="shared" si="798"/>
        <v>0</v>
      </c>
      <c r="BD137" s="68">
        <v>13</v>
      </c>
      <c r="BE137" s="68">
        <f>(BD137/12*10*$D137*$E137*$G137*$J137*$BE$8)+(BD137/12*2*$D137*$E137*$I137*$J137*$BE$8)</f>
        <v>679740.39466666651</v>
      </c>
      <c r="BF137" s="68">
        <v>8</v>
      </c>
      <c r="BG137" s="68">
        <f>(BF137/12*10*$D137*$E137*$G137*$K137*$BG$8)+(BF137/12*2*$D137*$E137*$I137*$K137*$BG$8)</f>
        <v>456329.2159999999</v>
      </c>
      <c r="BH137" s="68">
        <v>10</v>
      </c>
      <c r="BI137" s="68">
        <f>(BH137/12*10*$D137*$E137*$G137*$K137*$BI$8)+(BH137/12*2*$D137*$E137*$I137*$K137*$BI$8)</f>
        <v>570411.5199999999</v>
      </c>
      <c r="BJ137" s="68">
        <v>252</v>
      </c>
      <c r="BK137" s="68">
        <f>(BJ137/12*10*$D137*$E137*$G137*$K137*$BK$8)+(BJ137/12*2*$D137*$E137*$I137*$K137*$BK$8)</f>
        <v>16530525.849599998</v>
      </c>
      <c r="BL137" s="68">
        <v>0</v>
      </c>
      <c r="BM137" s="67">
        <f t="shared" si="799"/>
        <v>0</v>
      </c>
      <c r="BN137" s="68"/>
      <c r="BO137" s="68">
        <f>(BN137/12*10*$D137*$E137*$G137*$K137*$BO$8)+(BN137/12*2*$D137*$E137*$I137*$K137*$BO$8)</f>
        <v>0</v>
      </c>
      <c r="BP137" s="68">
        <v>20</v>
      </c>
      <c r="BQ137" s="68">
        <f>(BP137/12*10*$D137*$E137*$G137*$K137*$BQ$8)+(BP137/12*2*$D137*$E137*$I137*$K137*$BQ$8)</f>
        <v>1140823.0399999998</v>
      </c>
      <c r="BR137" s="68"/>
      <c r="BS137" s="68">
        <f>(BR137/12*10*$D137*$E137*$G137*$K137*$BS$8)+(BR137/12*2*$D137*$E137*$I137*$K137*$BS$8)</f>
        <v>0</v>
      </c>
      <c r="BT137" s="68"/>
      <c r="BU137" s="67">
        <f t="shared" si="800"/>
        <v>0</v>
      </c>
      <c r="BV137" s="68">
        <v>1</v>
      </c>
      <c r="BW137" s="68">
        <f>(BV137/12*10*$D137*$E137*$G137*$K137*$BW$8)+(BV137/12*2*$D137*$E137*$I137*$K137*$BW$8)</f>
        <v>71301.439999999973</v>
      </c>
      <c r="BX137" s="68">
        <v>1</v>
      </c>
      <c r="BY137" s="68">
        <f>(BX137/12*10*$D137*$E137*$G137*$K137*$BY$8)+(BX137/12*2*$D137*$E137*$I137*$K137*$BY$8)</f>
        <v>57041.151999999987</v>
      </c>
      <c r="BZ137" s="68">
        <v>23</v>
      </c>
      <c r="CA137" s="173">
        <f>(BZ137/12*10*$D137*$E137*$G137*$K137*$CA$8)+(BZ137/12*2*$D137*$E137*$I137*$K137*$CA$8)</f>
        <v>1311946.4959999998</v>
      </c>
      <c r="CB137" s="68">
        <v>0</v>
      </c>
      <c r="CC137" s="67">
        <f t="shared" si="801"/>
        <v>0</v>
      </c>
      <c r="CD137" s="68">
        <v>49</v>
      </c>
      <c r="CE137" s="68">
        <f>(CD137/12*10*$D137*$E137*$G137*$J137*$CE$8)+(CD137/12*2*$D137*$E137*$I137*$J137*$CE$8)</f>
        <v>2631973.8218666655</v>
      </c>
      <c r="CF137" s="68">
        <v>0</v>
      </c>
      <c r="CG137" s="67">
        <f t="shared" si="802"/>
        <v>0</v>
      </c>
      <c r="CH137" s="68"/>
      <c r="CI137" s="68">
        <f t="shared" si="803"/>
        <v>0</v>
      </c>
      <c r="CJ137" s="68"/>
      <c r="CK137" s="67">
        <f t="shared" si="804"/>
        <v>0</v>
      </c>
      <c r="CL137" s="68">
        <v>0</v>
      </c>
      <c r="CM137" s="67">
        <f t="shared" si="805"/>
        <v>0</v>
      </c>
      <c r="CN137" s="68"/>
      <c r="CO137" s="67">
        <f t="shared" si="806"/>
        <v>0</v>
      </c>
      <c r="CP137" s="68"/>
      <c r="CQ137" s="67">
        <f t="shared" si="807"/>
        <v>0</v>
      </c>
      <c r="CR137" s="68"/>
      <c r="CS137" s="68">
        <f>(CR137/12*10*$D137*$E137*$G137*$J137*$CS$8)+(CR137/12*2*$D137*$E137*$I137*$J137*$CS$8)</f>
        <v>0</v>
      </c>
      <c r="CT137" s="68">
        <v>19</v>
      </c>
      <c r="CU137" s="68">
        <f>(CT137/12*10*$D137*$E137*$G137*$J137*$CU$8)+(CT137/12*2*$D137*$E137*$I137*$J137*$CU$8)</f>
        <v>1020561.2778666663</v>
      </c>
      <c r="CV137" s="68">
        <v>0</v>
      </c>
      <c r="CW137" s="67">
        <f t="shared" si="808"/>
        <v>0</v>
      </c>
      <c r="CX137" s="82">
        <v>0</v>
      </c>
      <c r="CY137" s="67">
        <f t="shared" si="809"/>
        <v>0</v>
      </c>
      <c r="CZ137" s="68"/>
      <c r="DA137" s="67">
        <f t="shared" si="810"/>
        <v>0</v>
      </c>
      <c r="DB137" s="68">
        <v>0</v>
      </c>
      <c r="DC137" s="73">
        <f t="shared" si="811"/>
        <v>0</v>
      </c>
      <c r="DD137" s="68">
        <v>0</v>
      </c>
      <c r="DE137" s="67">
        <f t="shared" si="812"/>
        <v>0</v>
      </c>
      <c r="DF137" s="83"/>
      <c r="DG137" s="67">
        <f t="shared" si="813"/>
        <v>0</v>
      </c>
      <c r="DH137" s="68"/>
      <c r="DI137" s="67">
        <f t="shared" si="814"/>
        <v>0</v>
      </c>
      <c r="DJ137" s="68"/>
      <c r="DK137" s="67">
        <f t="shared" si="815"/>
        <v>0</v>
      </c>
      <c r="DL137" s="68"/>
      <c r="DM137" s="75">
        <f t="shared" si="816"/>
        <v>0</v>
      </c>
      <c r="DN137" s="77">
        <f t="shared" si="817"/>
        <v>701</v>
      </c>
      <c r="DO137" s="75">
        <f t="shared" si="817"/>
        <v>40746879.015499994</v>
      </c>
    </row>
    <row r="138" spans="1:119" ht="30" customHeight="1" x14ac:dyDescent="0.25">
      <c r="A138" s="78"/>
      <c r="B138" s="79">
        <v>112</v>
      </c>
      <c r="C138" s="60" t="s">
        <v>264</v>
      </c>
      <c r="D138" s="61">
        <v>22900</v>
      </c>
      <c r="E138" s="80">
        <v>1.89</v>
      </c>
      <c r="F138" s="80"/>
      <c r="G138" s="63">
        <v>1</v>
      </c>
      <c r="H138" s="64"/>
      <c r="I138" s="127">
        <v>1.4</v>
      </c>
      <c r="J138" s="61">
        <v>1.4</v>
      </c>
      <c r="K138" s="61">
        <v>1.68</v>
      </c>
      <c r="L138" s="61">
        <v>2.23</v>
      </c>
      <c r="M138" s="65">
        <v>2.57</v>
      </c>
      <c r="N138" s="68"/>
      <c r="O138" s="67">
        <f t="shared" si="296"/>
        <v>0</v>
      </c>
      <c r="P138" s="68"/>
      <c r="Q138" s="68">
        <f t="shared" si="780"/>
        <v>0</v>
      </c>
      <c r="R138" s="68"/>
      <c r="S138" s="67">
        <f t="shared" si="781"/>
        <v>0</v>
      </c>
      <c r="T138" s="68">
        <v>100</v>
      </c>
      <c r="U138" s="68">
        <f t="shared" si="818"/>
        <v>7256059.6499999994</v>
      </c>
      <c r="V138" s="68"/>
      <c r="W138" s="67">
        <f t="shared" si="782"/>
        <v>0</v>
      </c>
      <c r="X138" s="68"/>
      <c r="Y138" s="67">
        <f t="shared" si="783"/>
        <v>0</v>
      </c>
      <c r="Z138" s="68"/>
      <c r="AA138" s="67">
        <f t="shared" si="784"/>
        <v>0</v>
      </c>
      <c r="AB138" s="68"/>
      <c r="AC138" s="67">
        <f t="shared" si="785"/>
        <v>0</v>
      </c>
      <c r="AD138" s="68"/>
      <c r="AE138" s="67">
        <f t="shared" si="786"/>
        <v>0</v>
      </c>
      <c r="AF138" s="68"/>
      <c r="AG138" s="67">
        <f t="shared" si="787"/>
        <v>0</v>
      </c>
      <c r="AH138" s="70"/>
      <c r="AI138" s="67">
        <f t="shared" si="788"/>
        <v>0</v>
      </c>
      <c r="AJ138" s="68"/>
      <c r="AK138" s="67">
        <f t="shared" si="789"/>
        <v>0</v>
      </c>
      <c r="AL138" s="82">
        <v>0</v>
      </c>
      <c r="AM138" s="67">
        <f t="shared" si="790"/>
        <v>0</v>
      </c>
      <c r="AN138" s="68"/>
      <c r="AO138" s="73">
        <f t="shared" si="791"/>
        <v>0</v>
      </c>
      <c r="AP138" s="68"/>
      <c r="AQ138" s="67">
        <f t="shared" si="792"/>
        <v>0</v>
      </c>
      <c r="AR138" s="68"/>
      <c r="AS138" s="68">
        <f t="shared" si="793"/>
        <v>0</v>
      </c>
      <c r="AT138" s="68"/>
      <c r="AU138" s="68">
        <f t="shared" si="794"/>
        <v>0</v>
      </c>
      <c r="AV138" s="68"/>
      <c r="AW138" s="67">
        <f t="shared" si="795"/>
        <v>0</v>
      </c>
      <c r="AX138" s="68"/>
      <c r="AY138" s="67">
        <f t="shared" si="796"/>
        <v>0</v>
      </c>
      <c r="AZ138" s="68"/>
      <c r="BA138" s="67">
        <f t="shared" si="797"/>
        <v>0</v>
      </c>
      <c r="BB138" s="68"/>
      <c r="BC138" s="67">
        <f t="shared" si="798"/>
        <v>0</v>
      </c>
      <c r="BD138" s="68"/>
      <c r="BE138" s="67">
        <f>(BD138*$D138*$E138*$G138*$J138*$BE$8)</f>
        <v>0</v>
      </c>
      <c r="BF138" s="68">
        <v>5</v>
      </c>
      <c r="BG138" s="68">
        <f>(BF138/12*10*$D138*$E138*$G138*$K138*$BG$8)+(BF138/12*2*$D138*$E138*$I138*$K138*$BG$8)</f>
        <v>387797.76000000001</v>
      </c>
      <c r="BH138" s="68">
        <v>19</v>
      </c>
      <c r="BI138" s="68">
        <f>(BH138/12*10*$D138*$E138*$G138*$K138*$BI$8)+(BH138/12*2*$D138*$E138*$I138*$K138*$BI$8)</f>
        <v>1473631.4879999999</v>
      </c>
      <c r="BJ138" s="68">
        <v>52</v>
      </c>
      <c r="BK138" s="68">
        <f>(BJ138/12*10*$D138*$E138*$G138*$K138*$BK$8)+(BJ138/12*2*$D138*$E138*$I138*$K138*$BK$8)</f>
        <v>4638061.2095999988</v>
      </c>
      <c r="BL138" s="68"/>
      <c r="BM138" s="67">
        <f t="shared" si="799"/>
        <v>0</v>
      </c>
      <c r="BN138" s="68"/>
      <c r="BO138" s="68">
        <f>(BN138/12*10*$D138*$E138*$G138*$K138*$BO$8)+(BN138/12*2*$D138*$E138*$I138*$K138*$BO$8)</f>
        <v>0</v>
      </c>
      <c r="BP138" s="68">
        <v>1</v>
      </c>
      <c r="BQ138" s="68">
        <f>(BP138/12*10*$D138*$E138*$G138*$K138*$BQ$8)+(BP138/12*2*$D138*$E138*$I138*$K138*$BQ$8)</f>
        <v>77559.551999999981</v>
      </c>
      <c r="BR138" s="68"/>
      <c r="BS138" s="68">
        <f>(BR138/12*10*$D138*$E138*$G138*$K138*$BS$8)+(BR138/12*2*$D138*$E138*$I138*$K138*$BS$8)</f>
        <v>0</v>
      </c>
      <c r="BT138" s="68"/>
      <c r="BU138" s="67">
        <f t="shared" si="800"/>
        <v>0</v>
      </c>
      <c r="BV138" s="68"/>
      <c r="BW138" s="68">
        <f>(BV138/12*10*$D138*$E138*$G138*$K138*$BW$8)+(BV138/12*2*$D138*$E138*$I138*$K138*$BW$8)</f>
        <v>0</v>
      </c>
      <c r="BX138" s="68"/>
      <c r="BY138" s="68">
        <f>(BX138/12*10*$D138*$E138*$G138*$K138*$BY$8)+(BX138/12*2*$D138*$E138*$I138*$K138*$BY$8)</f>
        <v>0</v>
      </c>
      <c r="BZ138" s="68"/>
      <c r="CA138" s="173">
        <f>(BZ138/12*10*$D138*$E138*$G138*$K138*$CA$8)+(BZ138/12*10*$D138*$E138*$I138*$K138*$CA$8)</f>
        <v>0</v>
      </c>
      <c r="CB138" s="68"/>
      <c r="CC138" s="67">
        <f t="shared" si="801"/>
        <v>0</v>
      </c>
      <c r="CD138" s="68"/>
      <c r="CE138" s="68">
        <f>(CD138/12*10*$D138*$E138*$G138*$J138*$CE$8)+(CD138/12*2*$D138*$E138*$I138*$J138*$CE$8)</f>
        <v>0</v>
      </c>
      <c r="CF138" s="68"/>
      <c r="CG138" s="67">
        <f t="shared" si="802"/>
        <v>0</v>
      </c>
      <c r="CH138" s="68"/>
      <c r="CI138" s="68">
        <f t="shared" si="803"/>
        <v>0</v>
      </c>
      <c r="CJ138" s="68"/>
      <c r="CK138" s="67">
        <f t="shared" si="804"/>
        <v>0</v>
      </c>
      <c r="CL138" s="68"/>
      <c r="CM138" s="67">
        <f t="shared" si="805"/>
        <v>0</v>
      </c>
      <c r="CN138" s="68"/>
      <c r="CO138" s="67">
        <f t="shared" si="806"/>
        <v>0</v>
      </c>
      <c r="CP138" s="68"/>
      <c r="CQ138" s="67">
        <f t="shared" si="807"/>
        <v>0</v>
      </c>
      <c r="CR138" s="68"/>
      <c r="CS138" s="68">
        <f>(CR138/12*10*$D138*$E138*$G138*$J138*$CS$8)+(CR138/12*2*$D138*$E138*$I138*$J138*$CS$8)</f>
        <v>0</v>
      </c>
      <c r="CT138" s="68"/>
      <c r="CU138" s="68">
        <f>(CT138/12*10*$D138*$E138*$G138*$J138*$CU$8)+(CT138/12*2*$D138*$E138*$I138*$J138*$CU$8)</f>
        <v>0</v>
      </c>
      <c r="CV138" s="68"/>
      <c r="CW138" s="67">
        <f t="shared" si="808"/>
        <v>0</v>
      </c>
      <c r="CX138" s="82">
        <v>0</v>
      </c>
      <c r="CY138" s="67">
        <f t="shared" si="809"/>
        <v>0</v>
      </c>
      <c r="CZ138" s="68"/>
      <c r="DA138" s="67">
        <f t="shared" si="810"/>
        <v>0</v>
      </c>
      <c r="DB138" s="68"/>
      <c r="DC138" s="73">
        <f t="shared" si="811"/>
        <v>0</v>
      </c>
      <c r="DD138" s="68"/>
      <c r="DE138" s="67">
        <f t="shared" si="812"/>
        <v>0</v>
      </c>
      <c r="DF138" s="83"/>
      <c r="DG138" s="67">
        <f t="shared" si="813"/>
        <v>0</v>
      </c>
      <c r="DH138" s="68"/>
      <c r="DI138" s="67">
        <f t="shared" si="814"/>
        <v>0</v>
      </c>
      <c r="DJ138" s="68"/>
      <c r="DK138" s="67">
        <f t="shared" si="815"/>
        <v>0</v>
      </c>
      <c r="DL138" s="68"/>
      <c r="DM138" s="75">
        <f t="shared" si="816"/>
        <v>0</v>
      </c>
      <c r="DN138" s="77">
        <f t="shared" si="817"/>
        <v>177</v>
      </c>
      <c r="DO138" s="75">
        <f t="shared" si="817"/>
        <v>13833109.659599997</v>
      </c>
    </row>
    <row r="139" spans="1:119" ht="30" customHeight="1" x14ac:dyDescent="0.25">
      <c r="A139" s="78"/>
      <c r="B139" s="79">
        <v>113</v>
      </c>
      <c r="C139" s="60" t="s">
        <v>265</v>
      </c>
      <c r="D139" s="61">
        <v>22900</v>
      </c>
      <c r="E139" s="80">
        <v>2.56</v>
      </c>
      <c r="F139" s="80"/>
      <c r="G139" s="63">
        <v>1</v>
      </c>
      <c r="H139" s="64"/>
      <c r="I139" s="127">
        <v>1.4</v>
      </c>
      <c r="J139" s="61">
        <v>1.4</v>
      </c>
      <c r="K139" s="61">
        <v>1.68</v>
      </c>
      <c r="L139" s="61">
        <v>2.23</v>
      </c>
      <c r="M139" s="65">
        <v>2.57</v>
      </c>
      <c r="N139" s="68"/>
      <c r="O139" s="67">
        <f t="shared" si="296"/>
        <v>0</v>
      </c>
      <c r="P139" s="68"/>
      <c r="Q139" s="68">
        <f t="shared" si="780"/>
        <v>0</v>
      </c>
      <c r="R139" s="68"/>
      <c r="S139" s="67">
        <f t="shared" si="781"/>
        <v>0</v>
      </c>
      <c r="T139" s="68">
        <v>40</v>
      </c>
      <c r="U139" s="68">
        <f t="shared" si="818"/>
        <v>3931325.44</v>
      </c>
      <c r="V139" s="68"/>
      <c r="W139" s="67">
        <f t="shared" si="782"/>
        <v>0</v>
      </c>
      <c r="X139" s="68"/>
      <c r="Y139" s="67">
        <f t="shared" si="783"/>
        <v>0</v>
      </c>
      <c r="Z139" s="68"/>
      <c r="AA139" s="67">
        <f t="shared" si="784"/>
        <v>0</v>
      </c>
      <c r="AB139" s="68"/>
      <c r="AC139" s="67">
        <f t="shared" si="785"/>
        <v>0</v>
      </c>
      <c r="AD139" s="68"/>
      <c r="AE139" s="67">
        <f t="shared" si="786"/>
        <v>0</v>
      </c>
      <c r="AF139" s="68"/>
      <c r="AG139" s="67">
        <f t="shared" si="787"/>
        <v>0</v>
      </c>
      <c r="AH139" s="70"/>
      <c r="AI139" s="67">
        <f t="shared" si="788"/>
        <v>0</v>
      </c>
      <c r="AJ139" s="68"/>
      <c r="AK139" s="67">
        <f t="shared" si="789"/>
        <v>0</v>
      </c>
      <c r="AL139" s="82">
        <v>0</v>
      </c>
      <c r="AM139" s="67">
        <f t="shared" si="790"/>
        <v>0</v>
      </c>
      <c r="AN139" s="68"/>
      <c r="AO139" s="73">
        <f t="shared" si="791"/>
        <v>0</v>
      </c>
      <c r="AP139" s="68"/>
      <c r="AQ139" s="67">
        <f t="shared" si="792"/>
        <v>0</v>
      </c>
      <c r="AR139" s="68"/>
      <c r="AS139" s="68">
        <f t="shared" si="793"/>
        <v>0</v>
      </c>
      <c r="AT139" s="68"/>
      <c r="AU139" s="68">
        <f t="shared" si="794"/>
        <v>0</v>
      </c>
      <c r="AV139" s="68"/>
      <c r="AW139" s="67">
        <f t="shared" si="795"/>
        <v>0</v>
      </c>
      <c r="AX139" s="68"/>
      <c r="AY139" s="67">
        <f t="shared" si="796"/>
        <v>0</v>
      </c>
      <c r="AZ139" s="68"/>
      <c r="BA139" s="67">
        <f t="shared" si="797"/>
        <v>0</v>
      </c>
      <c r="BB139" s="68"/>
      <c r="BC139" s="67">
        <f t="shared" si="798"/>
        <v>0</v>
      </c>
      <c r="BD139" s="68"/>
      <c r="BE139" s="67">
        <f>(BD139*$D139*$E139*$G139*$J139*$BE$8)</f>
        <v>0</v>
      </c>
      <c r="BF139" s="68">
        <v>5</v>
      </c>
      <c r="BG139" s="68">
        <f>(BF139/12*10*$D139*$E139*$G139*$K139*$BG$8)+(BF139/12*2*$D139*$E139*$I139*$K139*$BG$8)</f>
        <v>525271.04000000004</v>
      </c>
      <c r="BH139" s="68">
        <v>3</v>
      </c>
      <c r="BI139" s="68">
        <f>(BH139/12*10*$D139*$E139*$G139*$K139*$BI$8)+(BH139/12*2*$D139*$E139*$I139*$K139*$BI$8)</f>
        <v>315162.62399999995</v>
      </c>
      <c r="BJ139" s="68">
        <v>9</v>
      </c>
      <c r="BK139" s="68">
        <f>(BJ139/12*10*$D139*$E139*$G139*$K139*$BK$8)+(BJ139/12*2*$D139*$E139*$I139*$K139*$BK$8)</f>
        <v>1087311.0527999999</v>
      </c>
      <c r="BL139" s="68"/>
      <c r="BM139" s="67">
        <f t="shared" si="799"/>
        <v>0</v>
      </c>
      <c r="BN139" s="68"/>
      <c r="BO139" s="68">
        <f>(BN139/12*10*$D139*$E139*$G139*$K139*$BO$8)+(BN139/12*2*$D139*$E139*$I139*$K139*$BO$8)</f>
        <v>0</v>
      </c>
      <c r="BP139" s="68">
        <v>1</v>
      </c>
      <c r="BQ139" s="68">
        <f>(BP139/12*10*$D139*$E139*$G139*$K139*$BQ$8)+(BP139/12*2*$D139*$E139*$I139*$K139*$BQ$8)</f>
        <v>105054.20799999998</v>
      </c>
      <c r="BR139" s="68">
        <v>1</v>
      </c>
      <c r="BS139" s="68">
        <f>(BR139/12*10*$D139*$E139*$G139*$K139*$BS$8)+(BR139/12*2*$D139*$E139*$I139*$K139*$BS$8)</f>
        <v>131317.75999999998</v>
      </c>
      <c r="BT139" s="68"/>
      <c r="BU139" s="67">
        <f t="shared" si="800"/>
        <v>0</v>
      </c>
      <c r="BV139" s="68"/>
      <c r="BW139" s="68">
        <f>(BV139/12*10*$D139*$E139*$G139*$K139*$BW$8)+(BV139/12*2*$D139*$E139*$I139*$K139*$BW$8)</f>
        <v>0</v>
      </c>
      <c r="BX139" s="68"/>
      <c r="BY139" s="68">
        <f>(BX139/12*10*$D139*$E139*$G139*$K139*$BY$8)+(BX139/12*2*$D139*$E139*$I139*$K139*$BY$8)</f>
        <v>0</v>
      </c>
      <c r="BZ139" s="68"/>
      <c r="CA139" s="173">
        <f>(BZ139/12*10*$D139*$E139*$G139*$K139*$CA$8)+(BZ139/12*10*$D139*$E139*$I139*$K139*$CA$8)</f>
        <v>0</v>
      </c>
      <c r="CB139" s="68"/>
      <c r="CC139" s="67">
        <f t="shared" si="801"/>
        <v>0</v>
      </c>
      <c r="CD139" s="68">
        <v>4</v>
      </c>
      <c r="CE139" s="68">
        <f>(CD139/12*10*$D139*$E139*$G139*$J139*$CE$8)+(CD139/12*2*$D139*$E139*$I139*$J139*$CE$8)</f>
        <v>395704.18346666655</v>
      </c>
      <c r="CF139" s="68"/>
      <c r="CG139" s="67">
        <f t="shared" si="802"/>
        <v>0</v>
      </c>
      <c r="CH139" s="68"/>
      <c r="CI139" s="68">
        <f t="shared" si="803"/>
        <v>0</v>
      </c>
      <c r="CJ139" s="68"/>
      <c r="CK139" s="67">
        <f t="shared" si="804"/>
        <v>0</v>
      </c>
      <c r="CL139" s="68"/>
      <c r="CM139" s="67">
        <f t="shared" si="805"/>
        <v>0</v>
      </c>
      <c r="CN139" s="68"/>
      <c r="CO139" s="67">
        <f t="shared" si="806"/>
        <v>0</v>
      </c>
      <c r="CP139" s="68"/>
      <c r="CQ139" s="67">
        <f t="shared" si="807"/>
        <v>0</v>
      </c>
      <c r="CR139" s="68">
        <v>1</v>
      </c>
      <c r="CS139" s="68">
        <f>(CR139/12*10*$D139*$E139*$G139*$J139*$CS$8)+(CR139/12*2*$D139*$E139*$I139*$J139*$CS$8)</f>
        <v>98926.045866666638</v>
      </c>
      <c r="CT139" s="68">
        <v>1</v>
      </c>
      <c r="CU139" s="68">
        <f>(CT139/12*10*$D139*$E139*$G139*$J139*$CU$8)+(CT139/12*2*$D139*$E139*$I139*$J139*$CU$8)</f>
        <v>98926.045866666638</v>
      </c>
      <c r="CV139" s="68"/>
      <c r="CW139" s="67">
        <f t="shared" si="808"/>
        <v>0</v>
      </c>
      <c r="CX139" s="82">
        <v>0</v>
      </c>
      <c r="CY139" s="67">
        <f t="shared" si="809"/>
        <v>0</v>
      </c>
      <c r="CZ139" s="68"/>
      <c r="DA139" s="67">
        <f t="shared" si="810"/>
        <v>0</v>
      </c>
      <c r="DB139" s="68"/>
      <c r="DC139" s="73">
        <f t="shared" si="811"/>
        <v>0</v>
      </c>
      <c r="DD139" s="68"/>
      <c r="DE139" s="67">
        <f t="shared" si="812"/>
        <v>0</v>
      </c>
      <c r="DF139" s="83"/>
      <c r="DG139" s="67">
        <f t="shared" si="813"/>
        <v>0</v>
      </c>
      <c r="DH139" s="68"/>
      <c r="DI139" s="67">
        <f t="shared" si="814"/>
        <v>0</v>
      </c>
      <c r="DJ139" s="68"/>
      <c r="DK139" s="67">
        <f t="shared" si="815"/>
        <v>0</v>
      </c>
      <c r="DL139" s="68"/>
      <c r="DM139" s="75">
        <f t="shared" si="816"/>
        <v>0</v>
      </c>
      <c r="DN139" s="77">
        <f t="shared" si="817"/>
        <v>65</v>
      </c>
      <c r="DO139" s="75">
        <f t="shared" si="817"/>
        <v>6688998.3999999985</v>
      </c>
    </row>
    <row r="140" spans="1:119" ht="16.5" customHeight="1" x14ac:dyDescent="0.25">
      <c r="A140" s="78">
        <v>18</v>
      </c>
      <c r="B140" s="153"/>
      <c r="C140" s="153" t="s">
        <v>266</v>
      </c>
      <c r="D140" s="61">
        <v>22900</v>
      </c>
      <c r="E140" s="155">
        <v>1.69</v>
      </c>
      <c r="F140" s="155"/>
      <c r="G140" s="63">
        <v>1</v>
      </c>
      <c r="H140" s="64"/>
      <c r="I140" s="64"/>
      <c r="J140" s="61">
        <v>1.4</v>
      </c>
      <c r="K140" s="61">
        <v>1.68</v>
      </c>
      <c r="L140" s="61">
        <v>2.23</v>
      </c>
      <c r="M140" s="65">
        <v>2.57</v>
      </c>
      <c r="N140" s="88">
        <f>SUM(N141:N143)</f>
        <v>406</v>
      </c>
      <c r="O140" s="88">
        <f t="shared" ref="O140:BZ140" si="819">SUM(O141:O143)</f>
        <v>21993352.359999999</v>
      </c>
      <c r="P140" s="88">
        <f t="shared" si="819"/>
        <v>0</v>
      </c>
      <c r="Q140" s="88">
        <f t="shared" si="819"/>
        <v>0</v>
      </c>
      <c r="R140" s="88">
        <f t="shared" si="819"/>
        <v>59</v>
      </c>
      <c r="S140" s="88">
        <f t="shared" si="819"/>
        <v>3456773.3200000003</v>
      </c>
      <c r="T140" s="88">
        <f t="shared" si="819"/>
        <v>1</v>
      </c>
      <c r="U140" s="88">
        <f t="shared" si="819"/>
        <v>47897.639999999992</v>
      </c>
      <c r="V140" s="88">
        <f t="shared" si="819"/>
        <v>0</v>
      </c>
      <c r="W140" s="88">
        <f t="shared" si="819"/>
        <v>0</v>
      </c>
      <c r="X140" s="88">
        <f t="shared" si="819"/>
        <v>0</v>
      </c>
      <c r="Y140" s="88">
        <f t="shared" si="819"/>
        <v>0</v>
      </c>
      <c r="Z140" s="88">
        <f t="shared" si="819"/>
        <v>0</v>
      </c>
      <c r="AA140" s="88">
        <f t="shared" si="819"/>
        <v>0</v>
      </c>
      <c r="AB140" s="88">
        <f t="shared" si="819"/>
        <v>0</v>
      </c>
      <c r="AC140" s="88">
        <f t="shared" si="819"/>
        <v>0</v>
      </c>
      <c r="AD140" s="88">
        <f t="shared" si="819"/>
        <v>104</v>
      </c>
      <c r="AE140" s="88">
        <f t="shared" si="819"/>
        <v>5136781.4399999995</v>
      </c>
      <c r="AF140" s="88">
        <f t="shared" si="819"/>
        <v>0</v>
      </c>
      <c r="AG140" s="88">
        <f t="shared" si="819"/>
        <v>0</v>
      </c>
      <c r="AH140" s="88">
        <f t="shared" si="819"/>
        <v>0</v>
      </c>
      <c r="AI140" s="88">
        <f t="shared" si="819"/>
        <v>0</v>
      </c>
      <c r="AJ140" s="88">
        <f t="shared" si="819"/>
        <v>0</v>
      </c>
      <c r="AK140" s="88">
        <f t="shared" si="819"/>
        <v>0</v>
      </c>
      <c r="AL140" s="88">
        <f t="shared" si="819"/>
        <v>0</v>
      </c>
      <c r="AM140" s="88">
        <f t="shared" si="819"/>
        <v>0</v>
      </c>
      <c r="AN140" s="88">
        <f t="shared" si="819"/>
        <v>0</v>
      </c>
      <c r="AO140" s="88">
        <f t="shared" si="819"/>
        <v>0</v>
      </c>
      <c r="AP140" s="88">
        <v>0</v>
      </c>
      <c r="AQ140" s="88">
        <f t="shared" si="819"/>
        <v>0</v>
      </c>
      <c r="AR140" s="88">
        <f t="shared" si="819"/>
        <v>2</v>
      </c>
      <c r="AS140" s="88">
        <f t="shared" si="819"/>
        <v>98680.68</v>
      </c>
      <c r="AT140" s="88">
        <f t="shared" si="819"/>
        <v>5</v>
      </c>
      <c r="AU140" s="88">
        <f t="shared" si="819"/>
        <v>239488.19999999998</v>
      </c>
      <c r="AV140" s="88">
        <f t="shared" si="819"/>
        <v>0</v>
      </c>
      <c r="AW140" s="88">
        <f t="shared" si="819"/>
        <v>0</v>
      </c>
      <c r="AX140" s="88">
        <f t="shared" si="819"/>
        <v>0</v>
      </c>
      <c r="AY140" s="88">
        <f t="shared" si="819"/>
        <v>0</v>
      </c>
      <c r="AZ140" s="88">
        <f t="shared" si="819"/>
        <v>0</v>
      </c>
      <c r="BA140" s="88">
        <f t="shared" si="819"/>
        <v>0</v>
      </c>
      <c r="BB140" s="88">
        <f t="shared" si="819"/>
        <v>0</v>
      </c>
      <c r="BC140" s="88">
        <f t="shared" si="819"/>
        <v>0</v>
      </c>
      <c r="BD140" s="88">
        <f t="shared" si="819"/>
        <v>1</v>
      </c>
      <c r="BE140" s="88">
        <f t="shared" si="819"/>
        <v>47897.639999999992</v>
      </c>
      <c r="BF140" s="88">
        <f t="shared" si="819"/>
        <v>8</v>
      </c>
      <c r="BG140" s="88">
        <f t="shared" si="819"/>
        <v>493057.152</v>
      </c>
      <c r="BH140" s="88">
        <f t="shared" si="819"/>
        <v>5</v>
      </c>
      <c r="BI140" s="88">
        <f t="shared" si="819"/>
        <v>287385.83999999997</v>
      </c>
      <c r="BJ140" s="88">
        <f t="shared" si="819"/>
        <v>9</v>
      </c>
      <c r="BK140" s="88">
        <f t="shared" si="819"/>
        <v>680896.69199999992</v>
      </c>
      <c r="BL140" s="88">
        <f t="shared" si="819"/>
        <v>0</v>
      </c>
      <c r="BM140" s="88">
        <f t="shared" si="819"/>
        <v>0</v>
      </c>
      <c r="BN140" s="88">
        <f t="shared" si="819"/>
        <v>15</v>
      </c>
      <c r="BO140" s="88">
        <f t="shared" si="819"/>
        <v>906823.51199999999</v>
      </c>
      <c r="BP140" s="88">
        <f t="shared" si="819"/>
        <v>2</v>
      </c>
      <c r="BQ140" s="88">
        <f t="shared" si="819"/>
        <v>123264.288</v>
      </c>
      <c r="BR140" s="88">
        <f t="shared" si="819"/>
        <v>0</v>
      </c>
      <c r="BS140" s="88">
        <f t="shared" si="819"/>
        <v>0</v>
      </c>
      <c r="BT140" s="88">
        <f t="shared" si="819"/>
        <v>0</v>
      </c>
      <c r="BU140" s="88">
        <f t="shared" si="819"/>
        <v>0</v>
      </c>
      <c r="BV140" s="88">
        <f t="shared" si="819"/>
        <v>7</v>
      </c>
      <c r="BW140" s="88">
        <f t="shared" si="819"/>
        <v>476610.37199999997</v>
      </c>
      <c r="BX140" s="88">
        <f t="shared" si="819"/>
        <v>0</v>
      </c>
      <c r="BY140" s="88">
        <f t="shared" si="819"/>
        <v>0</v>
      </c>
      <c r="BZ140" s="88">
        <f t="shared" si="819"/>
        <v>2</v>
      </c>
      <c r="CA140" s="88">
        <f t="shared" ref="CA140:DO140" si="820">SUM(CA141:CA143)</f>
        <v>123264.288</v>
      </c>
      <c r="CB140" s="88">
        <f t="shared" si="820"/>
        <v>0</v>
      </c>
      <c r="CC140" s="88">
        <f t="shared" si="820"/>
        <v>0</v>
      </c>
      <c r="CD140" s="88">
        <f t="shared" si="820"/>
        <v>0</v>
      </c>
      <c r="CE140" s="88">
        <f t="shared" si="820"/>
        <v>0</v>
      </c>
      <c r="CF140" s="88">
        <f t="shared" si="820"/>
        <v>0</v>
      </c>
      <c r="CG140" s="88">
        <f t="shared" si="820"/>
        <v>0</v>
      </c>
      <c r="CH140" s="88">
        <f t="shared" si="820"/>
        <v>0</v>
      </c>
      <c r="CI140" s="88">
        <f t="shared" si="820"/>
        <v>0</v>
      </c>
      <c r="CJ140" s="88">
        <f t="shared" si="820"/>
        <v>0</v>
      </c>
      <c r="CK140" s="88">
        <f t="shared" si="820"/>
        <v>0</v>
      </c>
      <c r="CL140" s="88">
        <f t="shared" si="820"/>
        <v>0</v>
      </c>
      <c r="CM140" s="88">
        <f t="shared" si="820"/>
        <v>0</v>
      </c>
      <c r="CN140" s="88">
        <f t="shared" si="820"/>
        <v>0</v>
      </c>
      <c r="CO140" s="88">
        <f t="shared" si="820"/>
        <v>0</v>
      </c>
      <c r="CP140" s="88">
        <f t="shared" si="820"/>
        <v>0</v>
      </c>
      <c r="CQ140" s="88">
        <f t="shared" si="820"/>
        <v>0</v>
      </c>
      <c r="CR140" s="88">
        <f t="shared" si="820"/>
        <v>0</v>
      </c>
      <c r="CS140" s="88">
        <f t="shared" si="820"/>
        <v>0</v>
      </c>
      <c r="CT140" s="88">
        <f t="shared" si="820"/>
        <v>7</v>
      </c>
      <c r="CU140" s="88">
        <f t="shared" si="820"/>
        <v>335283.48</v>
      </c>
      <c r="CV140" s="88">
        <f t="shared" si="820"/>
        <v>52</v>
      </c>
      <c r="CW140" s="88">
        <f t="shared" si="820"/>
        <v>3196561.5360000003</v>
      </c>
      <c r="CX140" s="88">
        <f t="shared" si="820"/>
        <v>0</v>
      </c>
      <c r="CY140" s="88">
        <f t="shared" si="820"/>
        <v>0</v>
      </c>
      <c r="CZ140" s="88">
        <f t="shared" si="820"/>
        <v>0</v>
      </c>
      <c r="DA140" s="88">
        <f t="shared" si="820"/>
        <v>0</v>
      </c>
      <c r="DB140" s="88">
        <f t="shared" si="820"/>
        <v>0</v>
      </c>
      <c r="DC140" s="91">
        <f t="shared" si="820"/>
        <v>0</v>
      </c>
      <c r="DD140" s="88">
        <f t="shared" si="820"/>
        <v>0</v>
      </c>
      <c r="DE140" s="88">
        <f t="shared" si="820"/>
        <v>0</v>
      </c>
      <c r="DF140" s="92">
        <f t="shared" si="820"/>
        <v>0</v>
      </c>
      <c r="DG140" s="88">
        <f t="shared" si="820"/>
        <v>0</v>
      </c>
      <c r="DH140" s="88">
        <f t="shared" si="820"/>
        <v>0</v>
      </c>
      <c r="DI140" s="88">
        <f t="shared" si="820"/>
        <v>0</v>
      </c>
      <c r="DJ140" s="88">
        <v>0</v>
      </c>
      <c r="DK140" s="88">
        <f t="shared" si="820"/>
        <v>0</v>
      </c>
      <c r="DL140" s="88">
        <f t="shared" si="820"/>
        <v>3</v>
      </c>
      <c r="DM140" s="88">
        <f t="shared" si="820"/>
        <v>362299.06799999991</v>
      </c>
      <c r="DN140" s="88">
        <f t="shared" si="820"/>
        <v>688</v>
      </c>
      <c r="DO140" s="88">
        <f t="shared" si="820"/>
        <v>38006317.508000001</v>
      </c>
    </row>
    <row r="141" spans="1:119" ht="18.75" x14ac:dyDescent="0.25">
      <c r="A141" s="78"/>
      <c r="B141" s="174">
        <v>114</v>
      </c>
      <c r="C141" s="60" t="s">
        <v>267</v>
      </c>
      <c r="D141" s="61">
        <v>22900</v>
      </c>
      <c r="E141" s="80">
        <v>1.66</v>
      </c>
      <c r="F141" s="80"/>
      <c r="G141" s="127">
        <v>0.9</v>
      </c>
      <c r="H141" s="128"/>
      <c r="I141" s="128"/>
      <c r="J141" s="61">
        <v>1.4</v>
      </c>
      <c r="K141" s="61">
        <v>1.68</v>
      </c>
      <c r="L141" s="61">
        <v>2.23</v>
      </c>
      <c r="M141" s="65">
        <v>2.57</v>
      </c>
      <c r="N141" s="68">
        <v>193</v>
      </c>
      <c r="O141" s="67">
        <f t="shared" ref="O141:O142" si="821">(N141*$D141*$E141*$G141*$J141)</f>
        <v>9244244.5199999996</v>
      </c>
      <c r="P141" s="68"/>
      <c r="Q141" s="68">
        <f t="shared" ref="Q141:Q142" si="822">(P141*$D141*$E141*$G141*$J141)</f>
        <v>0</v>
      </c>
      <c r="R141" s="68">
        <v>8</v>
      </c>
      <c r="S141" s="67">
        <f t="shared" ref="S141:S142" si="823">(R141*$D141*$E141*$G141*$J141)</f>
        <v>383181.11999999994</v>
      </c>
      <c r="T141" s="68">
        <v>1</v>
      </c>
      <c r="U141" s="67">
        <f t="shared" ref="U141:U142" si="824">(T141*$D141*$E141*$G141*$J141)</f>
        <v>47897.639999999992</v>
      </c>
      <c r="V141" s="68">
        <v>0</v>
      </c>
      <c r="W141" s="67">
        <f t="shared" ref="W141:W142" si="825">(V141*$D141*$E141*$G141*$J141)</f>
        <v>0</v>
      </c>
      <c r="X141" s="68">
        <v>0</v>
      </c>
      <c r="Y141" s="67">
        <f t="shared" ref="Y141:Y142" si="826">(X141*$D141*$E141*$G141*$J141)</f>
        <v>0</v>
      </c>
      <c r="Z141" s="68"/>
      <c r="AA141" s="67">
        <f t="shared" ref="AA141:AA142" si="827">(Z141*$D141*$E141*$G141*$J141)</f>
        <v>0</v>
      </c>
      <c r="AB141" s="68">
        <v>0</v>
      </c>
      <c r="AC141" s="67">
        <f t="shared" ref="AC141:AC142" si="828">(AB141*$D141*$E141*$G141*$J141)</f>
        <v>0</v>
      </c>
      <c r="AD141" s="68">
        <v>91</v>
      </c>
      <c r="AE141" s="67">
        <f t="shared" ref="AE141:AE142" si="829">(AD141*$D141*$E141*$G141*$J141)</f>
        <v>4358685.24</v>
      </c>
      <c r="AF141" s="68">
        <v>0</v>
      </c>
      <c r="AG141" s="67">
        <f t="shared" ref="AG141:AG142" si="830">(AF141*$D141*$E141*$G141*$J141)</f>
        <v>0</v>
      </c>
      <c r="AH141" s="70"/>
      <c r="AI141" s="67">
        <f t="shared" ref="AI141:AI142" si="831">(AH141*$D141*$E141*$G141*$J141)</f>
        <v>0</v>
      </c>
      <c r="AJ141" s="68"/>
      <c r="AK141" s="67">
        <f t="shared" ref="AK141:AK142" si="832">(AJ141*$D141*$E141*$G141*$J141)</f>
        <v>0</v>
      </c>
      <c r="AL141" s="82">
        <v>0</v>
      </c>
      <c r="AM141" s="67">
        <f t="shared" ref="AM141:AM142" si="833">(AL141*$D141*$E141*$G141*$K141)</f>
        <v>0</v>
      </c>
      <c r="AN141" s="68"/>
      <c r="AO141" s="73">
        <f t="shared" ref="AO141:AO142" si="834">(AN141*$D141*$E141*$G141*$K141)</f>
        <v>0</v>
      </c>
      <c r="AP141" s="68"/>
      <c r="AQ141" s="67">
        <f t="shared" ref="AQ141:AQ142" si="835">(AP141*$D141*$E141*$G141*$J141)</f>
        <v>0</v>
      </c>
      <c r="AR141" s="68">
        <v>0</v>
      </c>
      <c r="AS141" s="68">
        <f t="shared" ref="AS141:AS142" si="836">(AR141*$D141*$E141*$G141*$J141)</f>
        <v>0</v>
      </c>
      <c r="AT141" s="68">
        <v>5</v>
      </c>
      <c r="AU141" s="68">
        <f t="shared" ref="AU141:AU142" si="837">(AT141*$D141*$E141*$G141*$J141)</f>
        <v>239488.19999999998</v>
      </c>
      <c r="AV141" s="68">
        <v>0</v>
      </c>
      <c r="AW141" s="67">
        <f t="shared" ref="AW141:AW142" si="838">(AV141*$D141*$E141*$G141*$J141)</f>
        <v>0</v>
      </c>
      <c r="AX141" s="68">
        <v>0</v>
      </c>
      <c r="AY141" s="67">
        <f t="shared" ref="AY141:AY142" si="839">(AX141*$D141*$E141*$G141*$J141)</f>
        <v>0</v>
      </c>
      <c r="AZ141" s="68">
        <v>0</v>
      </c>
      <c r="BA141" s="67">
        <f t="shared" ref="BA141:BA142" si="840">(AZ141*$D141*$E141*$G141*$J141)</f>
        <v>0</v>
      </c>
      <c r="BB141" s="68"/>
      <c r="BC141" s="67">
        <f t="shared" ref="BC141:BC142" si="841">(BB141*$D141*$E141*$G141*$J141)</f>
        <v>0</v>
      </c>
      <c r="BD141" s="68">
        <v>1</v>
      </c>
      <c r="BE141" s="67">
        <f t="shared" ref="BE141:BE142" si="842">(BD141*$D141*$E141*$G141*$J141)</f>
        <v>47897.639999999992</v>
      </c>
      <c r="BF141" s="68">
        <v>4</v>
      </c>
      <c r="BG141" s="67">
        <f t="shared" ref="BG141:BG142" si="843">(BF141*$D141*$E141*$G141*$K141)</f>
        <v>229908.67199999999</v>
      </c>
      <c r="BH141" s="68">
        <v>5</v>
      </c>
      <c r="BI141" s="67">
        <f t="shared" ref="BI141:BI142" si="844">(BH141*$D141*$E141*$G141*$K141)</f>
        <v>287385.83999999997</v>
      </c>
      <c r="BJ141" s="68">
        <v>0</v>
      </c>
      <c r="BK141" s="67">
        <f t="shared" ref="BK141:BK142" si="845">(BJ141*$D141*$E141*$G141*$K141)</f>
        <v>0</v>
      </c>
      <c r="BL141" s="68">
        <v>0</v>
      </c>
      <c r="BM141" s="67">
        <f t="shared" ref="BM141:BM142" si="846">(BL141*$D141*$E141*$G141*$K141)</f>
        <v>0</v>
      </c>
      <c r="BN141" s="68">
        <v>12</v>
      </c>
      <c r="BO141" s="67">
        <f t="shared" ref="BO141:BO142" si="847">(BN141*$D141*$E141*$G141*$K141)</f>
        <v>689726.01599999995</v>
      </c>
      <c r="BP141" s="68">
        <v>1</v>
      </c>
      <c r="BQ141" s="67">
        <f t="shared" ref="BQ141:BQ142" si="848">(BP141*$D141*$E141*$G141*$K141)</f>
        <v>57477.167999999998</v>
      </c>
      <c r="BR141" s="68"/>
      <c r="BS141" s="67">
        <f t="shared" ref="BS141:BS142" si="849">(BR141*$D141*$E141*$G141*$K141)</f>
        <v>0</v>
      </c>
      <c r="BT141" s="68"/>
      <c r="BU141" s="67">
        <f t="shared" ref="BU141:BU142" si="850">(BT141*$D141*$E141*$G141*$K141)</f>
        <v>0</v>
      </c>
      <c r="BV141" s="68">
        <v>4</v>
      </c>
      <c r="BW141" s="67">
        <f t="shared" ref="BW141:BW142" si="851">(BV141*$D141*$E141*$G141*$K141)</f>
        <v>229908.67199999999</v>
      </c>
      <c r="BX141" s="68"/>
      <c r="BY141" s="67">
        <f t="shared" ref="BY141:BY142" si="852">(BX141*$D141*$E141*$G141*$K141)</f>
        <v>0</v>
      </c>
      <c r="BZ141" s="68">
        <v>1</v>
      </c>
      <c r="CA141" s="75">
        <f t="shared" ref="CA141:CA142" si="853">(BZ141*$D141*$E141*$G141*$K141)</f>
        <v>57477.167999999998</v>
      </c>
      <c r="CB141" s="68">
        <v>0</v>
      </c>
      <c r="CC141" s="67">
        <f t="shared" ref="CC141:CC142" si="854">(CB141*$D141*$E141*$G141*$J141)</f>
        <v>0</v>
      </c>
      <c r="CD141" s="68">
        <v>0</v>
      </c>
      <c r="CE141" s="67">
        <f t="shared" ref="CE141:CE142" si="855">(CD141*$D141*$E141*$G141*$J141)</f>
        <v>0</v>
      </c>
      <c r="CF141" s="68">
        <v>0</v>
      </c>
      <c r="CG141" s="67">
        <f t="shared" ref="CG141:CG142" si="856">(CF141*$D141*$E141*$G141*$J141)</f>
        <v>0</v>
      </c>
      <c r="CH141" s="68"/>
      <c r="CI141" s="68">
        <f t="shared" ref="CI141:CI142" si="857">(CH141*$D141*$E141*$G141*$J141)</f>
        <v>0</v>
      </c>
      <c r="CJ141" s="68"/>
      <c r="CK141" s="67">
        <f t="shared" ref="CK141:CK142" si="858">(CJ141*$D141*$E141*$G141*$K141)</f>
        <v>0</v>
      </c>
      <c r="CL141" s="68">
        <v>0</v>
      </c>
      <c r="CM141" s="67">
        <f t="shared" ref="CM141:CM142" si="859">(CL141*$D141*$E141*$G141*$J141)</f>
        <v>0</v>
      </c>
      <c r="CN141" s="68"/>
      <c r="CO141" s="67">
        <f t="shared" ref="CO141:CO142" si="860">(CN141*$D141*$E141*$G141*$J141)</f>
        <v>0</v>
      </c>
      <c r="CP141" s="68"/>
      <c r="CQ141" s="67">
        <f t="shared" ref="CQ141:CQ142" si="861">(CP141*$D141*$E141*$G141*$J141)</f>
        <v>0</v>
      </c>
      <c r="CR141" s="68"/>
      <c r="CS141" s="67">
        <f t="shared" ref="CS141:CS142" si="862">(CR141*$D141*$E141*$G141*$J141)</f>
        <v>0</v>
      </c>
      <c r="CT141" s="68">
        <v>7</v>
      </c>
      <c r="CU141" s="67">
        <f t="shared" ref="CU141:CU142" si="863">(CT141*$D141*$E141*$G141*$J141)</f>
        <v>335283.48</v>
      </c>
      <c r="CV141" s="68">
        <v>27</v>
      </c>
      <c r="CW141" s="67">
        <f t="shared" ref="CW141:CW142" si="864">(CV141*$D141*$E141*$G141*$K141)</f>
        <v>1551883.5360000001</v>
      </c>
      <c r="CX141" s="82">
        <v>0</v>
      </c>
      <c r="CY141" s="67">
        <f t="shared" ref="CY141:CY142" si="865">(CX141*$D141*$E141*$G141*$K141)</f>
        <v>0</v>
      </c>
      <c r="CZ141" s="68"/>
      <c r="DA141" s="67">
        <f t="shared" ref="DA141:DA142" si="866">(CZ141*$D141*$E141*$G141*$J141)</f>
        <v>0</v>
      </c>
      <c r="DB141" s="68">
        <v>0</v>
      </c>
      <c r="DC141" s="73">
        <f t="shared" ref="DC141:DC142" si="867">(DB141*$D141*$E141*$G141*$K141)</f>
        <v>0</v>
      </c>
      <c r="DD141" s="68">
        <v>0</v>
      </c>
      <c r="DE141" s="67">
        <f t="shared" ref="DE141:DE142" si="868">(DD141*$D141*$E141*$G141*$K141)</f>
        <v>0</v>
      </c>
      <c r="DF141" s="83"/>
      <c r="DG141" s="67">
        <f t="shared" ref="DG141:DG142" si="869">(DF141*$D141*$E141*$G141*$K141)</f>
        <v>0</v>
      </c>
      <c r="DH141" s="68"/>
      <c r="DI141" s="67">
        <f t="shared" ref="DI141:DI142" si="870">(DH141*$D141*$E141*$G141*$K141)</f>
        <v>0</v>
      </c>
      <c r="DJ141" s="68"/>
      <c r="DK141" s="67">
        <f t="shared" ref="DK141:DK142" si="871">(DJ141*$D141*$E141*$G141*$L141)</f>
        <v>0</v>
      </c>
      <c r="DL141" s="68"/>
      <c r="DM141" s="75">
        <f t="shared" ref="DM141:DM142" si="872">(DL141*$D141*$E141*$G141*$M141)</f>
        <v>0</v>
      </c>
      <c r="DN141" s="77">
        <f t="shared" ref="DN141:DO143" si="873">SUM(N141,P141,R141,T141,V141,X141,Z141,AB141,AD141,AF141,AH141,AJ141,AL141,AP141,AR141,CF141,AT141,AV141,AX141,AZ141,BB141,CJ141,BD141,BF141,BH141,BL141,AN141,BN141,BP141,BR141,BT141,BV141,BX141,BZ141,CB141,CD141,CH141,CL141,CN141,CP141,CR141,CT141,CV141,CX141,BJ141,CZ141,DB141,DD141,DF141,DH141,DJ141,DL141)</f>
        <v>360</v>
      </c>
      <c r="DO141" s="75">
        <f t="shared" si="873"/>
        <v>17760444.912</v>
      </c>
    </row>
    <row r="142" spans="1:119" ht="30" customHeight="1" x14ac:dyDescent="0.25">
      <c r="A142" s="78"/>
      <c r="B142" s="174">
        <v>115</v>
      </c>
      <c r="C142" s="60" t="s">
        <v>268</v>
      </c>
      <c r="D142" s="61">
        <v>22900</v>
      </c>
      <c r="E142" s="80">
        <v>1.82</v>
      </c>
      <c r="F142" s="80"/>
      <c r="G142" s="63">
        <v>1</v>
      </c>
      <c r="H142" s="64"/>
      <c r="I142" s="64"/>
      <c r="J142" s="61">
        <v>1.4</v>
      </c>
      <c r="K142" s="61">
        <v>1.68</v>
      </c>
      <c r="L142" s="61">
        <v>2.23</v>
      </c>
      <c r="M142" s="65">
        <v>2.57</v>
      </c>
      <c r="N142" s="68">
        <v>49</v>
      </c>
      <c r="O142" s="67">
        <f t="shared" si="821"/>
        <v>2859110.8</v>
      </c>
      <c r="P142" s="68"/>
      <c r="Q142" s="68">
        <f t="shared" si="822"/>
        <v>0</v>
      </c>
      <c r="R142" s="68">
        <v>1</v>
      </c>
      <c r="S142" s="67">
        <f t="shared" si="823"/>
        <v>58349.2</v>
      </c>
      <c r="T142" s="68"/>
      <c r="U142" s="67">
        <f t="shared" si="824"/>
        <v>0</v>
      </c>
      <c r="V142" s="68"/>
      <c r="W142" s="67">
        <f t="shared" si="825"/>
        <v>0</v>
      </c>
      <c r="X142" s="68"/>
      <c r="Y142" s="67">
        <f t="shared" si="826"/>
        <v>0</v>
      </c>
      <c r="Z142" s="68"/>
      <c r="AA142" s="67">
        <f t="shared" si="827"/>
        <v>0</v>
      </c>
      <c r="AB142" s="68"/>
      <c r="AC142" s="67">
        <f t="shared" si="828"/>
        <v>0</v>
      </c>
      <c r="AD142" s="68">
        <v>3</v>
      </c>
      <c r="AE142" s="67">
        <f t="shared" si="829"/>
        <v>175047.59999999998</v>
      </c>
      <c r="AF142" s="68"/>
      <c r="AG142" s="67">
        <f t="shared" si="830"/>
        <v>0</v>
      </c>
      <c r="AH142" s="70"/>
      <c r="AI142" s="67">
        <f t="shared" si="831"/>
        <v>0</v>
      </c>
      <c r="AJ142" s="68"/>
      <c r="AK142" s="67">
        <f t="shared" si="832"/>
        <v>0</v>
      </c>
      <c r="AL142" s="82">
        <v>0</v>
      </c>
      <c r="AM142" s="67">
        <f t="shared" si="833"/>
        <v>0</v>
      </c>
      <c r="AN142" s="68"/>
      <c r="AO142" s="73">
        <f t="shared" si="834"/>
        <v>0</v>
      </c>
      <c r="AP142" s="68"/>
      <c r="AQ142" s="67">
        <f t="shared" si="835"/>
        <v>0</v>
      </c>
      <c r="AR142" s="68"/>
      <c r="AS142" s="68">
        <f t="shared" si="836"/>
        <v>0</v>
      </c>
      <c r="AT142" s="68"/>
      <c r="AU142" s="68">
        <f t="shared" si="837"/>
        <v>0</v>
      </c>
      <c r="AV142" s="68"/>
      <c r="AW142" s="67">
        <f t="shared" si="838"/>
        <v>0</v>
      </c>
      <c r="AX142" s="68"/>
      <c r="AY142" s="67">
        <f t="shared" si="839"/>
        <v>0</v>
      </c>
      <c r="AZ142" s="68"/>
      <c r="BA142" s="67">
        <f t="shared" si="840"/>
        <v>0</v>
      </c>
      <c r="BB142" s="68"/>
      <c r="BC142" s="67">
        <f t="shared" si="841"/>
        <v>0</v>
      </c>
      <c r="BD142" s="68"/>
      <c r="BE142" s="67">
        <f t="shared" si="842"/>
        <v>0</v>
      </c>
      <c r="BF142" s="68"/>
      <c r="BG142" s="67">
        <f t="shared" si="843"/>
        <v>0</v>
      </c>
      <c r="BH142" s="68"/>
      <c r="BI142" s="67">
        <f t="shared" si="844"/>
        <v>0</v>
      </c>
      <c r="BJ142" s="68"/>
      <c r="BK142" s="67">
        <f t="shared" si="845"/>
        <v>0</v>
      </c>
      <c r="BL142" s="68"/>
      <c r="BM142" s="67">
        <f t="shared" si="846"/>
        <v>0</v>
      </c>
      <c r="BN142" s="68"/>
      <c r="BO142" s="67">
        <f t="shared" si="847"/>
        <v>0</v>
      </c>
      <c r="BP142" s="68"/>
      <c r="BQ142" s="67">
        <f t="shared" si="848"/>
        <v>0</v>
      </c>
      <c r="BR142" s="68"/>
      <c r="BS142" s="67">
        <f t="shared" si="849"/>
        <v>0</v>
      </c>
      <c r="BT142" s="68"/>
      <c r="BU142" s="67">
        <f t="shared" si="850"/>
        <v>0</v>
      </c>
      <c r="BV142" s="68"/>
      <c r="BW142" s="67">
        <f t="shared" si="851"/>
        <v>0</v>
      </c>
      <c r="BX142" s="68"/>
      <c r="BY142" s="67">
        <f t="shared" si="852"/>
        <v>0</v>
      </c>
      <c r="BZ142" s="68"/>
      <c r="CA142" s="75">
        <f t="shared" si="853"/>
        <v>0</v>
      </c>
      <c r="CB142" s="68"/>
      <c r="CC142" s="67">
        <f t="shared" si="854"/>
        <v>0</v>
      </c>
      <c r="CD142" s="68"/>
      <c r="CE142" s="67">
        <f t="shared" si="855"/>
        <v>0</v>
      </c>
      <c r="CF142" s="68"/>
      <c r="CG142" s="67">
        <f t="shared" si="856"/>
        <v>0</v>
      </c>
      <c r="CH142" s="68"/>
      <c r="CI142" s="68">
        <f t="shared" si="857"/>
        <v>0</v>
      </c>
      <c r="CJ142" s="68"/>
      <c r="CK142" s="67">
        <f t="shared" si="858"/>
        <v>0</v>
      </c>
      <c r="CL142" s="68"/>
      <c r="CM142" s="67">
        <f t="shared" si="859"/>
        <v>0</v>
      </c>
      <c r="CN142" s="68"/>
      <c r="CO142" s="67">
        <f t="shared" si="860"/>
        <v>0</v>
      </c>
      <c r="CP142" s="68"/>
      <c r="CQ142" s="67">
        <f t="shared" si="861"/>
        <v>0</v>
      </c>
      <c r="CR142" s="68"/>
      <c r="CS142" s="67">
        <f t="shared" si="862"/>
        <v>0</v>
      </c>
      <c r="CT142" s="68"/>
      <c r="CU142" s="67">
        <f t="shared" si="863"/>
        <v>0</v>
      </c>
      <c r="CV142" s="68"/>
      <c r="CW142" s="67">
        <f t="shared" si="864"/>
        <v>0</v>
      </c>
      <c r="CX142" s="82">
        <v>0</v>
      </c>
      <c r="CY142" s="67">
        <f t="shared" si="865"/>
        <v>0</v>
      </c>
      <c r="CZ142" s="68"/>
      <c r="DA142" s="67">
        <f t="shared" si="866"/>
        <v>0</v>
      </c>
      <c r="DB142" s="68"/>
      <c r="DC142" s="73">
        <f t="shared" si="867"/>
        <v>0</v>
      </c>
      <c r="DD142" s="68"/>
      <c r="DE142" s="67">
        <f t="shared" si="868"/>
        <v>0</v>
      </c>
      <c r="DF142" s="83"/>
      <c r="DG142" s="67">
        <f t="shared" si="869"/>
        <v>0</v>
      </c>
      <c r="DH142" s="68"/>
      <c r="DI142" s="67">
        <f t="shared" si="870"/>
        <v>0</v>
      </c>
      <c r="DJ142" s="68"/>
      <c r="DK142" s="67">
        <f t="shared" si="871"/>
        <v>0</v>
      </c>
      <c r="DL142" s="68"/>
      <c r="DM142" s="75">
        <f t="shared" si="872"/>
        <v>0</v>
      </c>
      <c r="DN142" s="77">
        <f t="shared" si="873"/>
        <v>53</v>
      </c>
      <c r="DO142" s="75">
        <f t="shared" si="873"/>
        <v>3092507.6</v>
      </c>
    </row>
    <row r="143" spans="1:119" ht="31.5" customHeight="1" x14ac:dyDescent="0.25">
      <c r="A143" s="78"/>
      <c r="B143" s="79">
        <v>116</v>
      </c>
      <c r="C143" s="60" t="s">
        <v>269</v>
      </c>
      <c r="D143" s="61">
        <v>22900</v>
      </c>
      <c r="E143" s="84">
        <v>1.71</v>
      </c>
      <c r="F143" s="84"/>
      <c r="G143" s="63">
        <v>1</v>
      </c>
      <c r="H143" s="64"/>
      <c r="I143" s="64"/>
      <c r="J143" s="61">
        <v>1.4</v>
      </c>
      <c r="K143" s="61">
        <v>1.68</v>
      </c>
      <c r="L143" s="61">
        <v>2.23</v>
      </c>
      <c r="M143" s="65">
        <v>2.57</v>
      </c>
      <c r="N143" s="68">
        <v>164</v>
      </c>
      <c r="O143" s="67">
        <f t="shared" ref="O143:O204" si="874">(N143*$D143*$E143*$G143*$J143*$O$8)</f>
        <v>9889997.0399999991</v>
      </c>
      <c r="P143" s="68"/>
      <c r="Q143" s="68">
        <f>(P143*$D143*$E143*$G143*$J143*$Q$8)</f>
        <v>0</v>
      </c>
      <c r="R143" s="68">
        <v>50</v>
      </c>
      <c r="S143" s="67">
        <f>(R143*$D143*$E143*$G143*$J143*$S$8)</f>
        <v>3015243.0000000005</v>
      </c>
      <c r="T143" s="68"/>
      <c r="U143" s="67">
        <f>(T143/12*7*$D143*$E143*$G143*$J143*$U$8)+(T143/12*5*$D143*$E143*$G143*$J143*$U$9)</f>
        <v>0</v>
      </c>
      <c r="V143" s="68">
        <v>0</v>
      </c>
      <c r="W143" s="67">
        <f>(V143*$D143*$E143*$G143*$J143*$W$8)</f>
        <v>0</v>
      </c>
      <c r="X143" s="68">
        <v>0</v>
      </c>
      <c r="Y143" s="67">
        <f>(X143*$D143*$E143*$G143*$J143*$Y$8)</f>
        <v>0</v>
      </c>
      <c r="Z143" s="68"/>
      <c r="AA143" s="67">
        <f>(Z143*$D143*$E143*$G143*$J143*$AA$8)</f>
        <v>0</v>
      </c>
      <c r="AB143" s="68">
        <v>0</v>
      </c>
      <c r="AC143" s="67">
        <f>(AB143*$D143*$E143*$G143*$J143*$AC$8)</f>
        <v>0</v>
      </c>
      <c r="AD143" s="68">
        <v>10</v>
      </c>
      <c r="AE143" s="67">
        <f>(AD143*$D143*$E143*$G143*$J143*$AE$8)</f>
        <v>603048.60000000009</v>
      </c>
      <c r="AF143" s="68">
        <v>0</v>
      </c>
      <c r="AG143" s="67">
        <f>(AF143*$D143*$E143*$G143*$J143*$AG$8)</f>
        <v>0</v>
      </c>
      <c r="AH143" s="70"/>
      <c r="AI143" s="67">
        <f>(AH143*$D143*$E143*$G143*$J143*$AI$8)</f>
        <v>0</v>
      </c>
      <c r="AJ143" s="68"/>
      <c r="AK143" s="67">
        <f>(AJ143*$D143*$E143*$G143*$J143*$AK$8)</f>
        <v>0</v>
      </c>
      <c r="AL143" s="82">
        <v>0</v>
      </c>
      <c r="AM143" s="67">
        <f>(AL143*$D143*$E143*$G143*$K143*$AM$8)</f>
        <v>0</v>
      </c>
      <c r="AN143" s="68"/>
      <c r="AO143" s="73">
        <f>(AN143*$D143*$E143*$G143*$K143*$AO$8)</f>
        <v>0</v>
      </c>
      <c r="AP143" s="68"/>
      <c r="AQ143" s="67">
        <f>(AP143*$D143*$E143*$G143*$J143*$AQ$8)</f>
        <v>0</v>
      </c>
      <c r="AR143" s="68">
        <f>4-2</f>
        <v>2</v>
      </c>
      <c r="AS143" s="68">
        <f>(AR143*$D143*$E143*$G143*$J143*$AS$8)</f>
        <v>98680.68</v>
      </c>
      <c r="AT143" s="68"/>
      <c r="AU143" s="68">
        <f>(AT143*$D143*$E143*$G143*$J143*$AU$8)</f>
        <v>0</v>
      </c>
      <c r="AV143" s="68">
        <v>0</v>
      </c>
      <c r="AW143" s="67">
        <f>(AV143*$D143*$E143*$G143*$J143*$AW$8)</f>
        <v>0</v>
      </c>
      <c r="AX143" s="68">
        <v>0</v>
      </c>
      <c r="AY143" s="67">
        <f>(AX143*$D143*$E143*$G143*$J143*$AY$8)</f>
        <v>0</v>
      </c>
      <c r="AZ143" s="68">
        <v>0</v>
      </c>
      <c r="BA143" s="67">
        <f>(AZ143*$D143*$E143*$G143*$J143*$BA$8)</f>
        <v>0</v>
      </c>
      <c r="BB143" s="68"/>
      <c r="BC143" s="67">
        <f>(BB143*$D143*$E143*$G143*$J143*$BC$8)</f>
        <v>0</v>
      </c>
      <c r="BD143" s="68"/>
      <c r="BE143" s="67">
        <f>(BD143*$D143*$E143*$G143*$J143*$BE$8)</f>
        <v>0</v>
      </c>
      <c r="BF143" s="68">
        <v>4</v>
      </c>
      <c r="BG143" s="67">
        <f>(BF143*$D143*$E143*$G143*$K143*$BG$8)</f>
        <v>263148.48</v>
      </c>
      <c r="BH143" s="68">
        <v>0</v>
      </c>
      <c r="BI143" s="67">
        <f>(BH143*$D143*$E143*$G143*$K143*$BI$8)</f>
        <v>0</v>
      </c>
      <c r="BJ143" s="68">
        <v>9</v>
      </c>
      <c r="BK143" s="67">
        <f>(BJ143*$D143*$E143*$G143*$K143*$BK$8)</f>
        <v>680896.69199999992</v>
      </c>
      <c r="BL143" s="68">
        <v>0</v>
      </c>
      <c r="BM143" s="67">
        <f>(BL143*$D143*$E143*$G143*$K143*$BM$8)</f>
        <v>0</v>
      </c>
      <c r="BN143" s="68">
        <v>3</v>
      </c>
      <c r="BO143" s="67">
        <f>(BN143*$D143*$E143*$G143*$K143*$BO$8)</f>
        <v>217097.49600000001</v>
      </c>
      <c r="BP143" s="68">
        <v>1</v>
      </c>
      <c r="BQ143" s="67">
        <f>(BP143*$D143*$E143*$G143*$K143*$BQ$8)</f>
        <v>65787.12</v>
      </c>
      <c r="BR143" s="68"/>
      <c r="BS143" s="67">
        <f>(BR143*$D143*$E143*$G143*$K143*$BS$8)</f>
        <v>0</v>
      </c>
      <c r="BT143" s="68"/>
      <c r="BU143" s="67">
        <f>(BT143*$D143*$E143*$G143*$K143*$BU$8)</f>
        <v>0</v>
      </c>
      <c r="BV143" s="68">
        <v>3</v>
      </c>
      <c r="BW143" s="67">
        <f>(BV143*$D143*$E143*$G143*$K143*$BW$8)</f>
        <v>246701.69999999998</v>
      </c>
      <c r="BX143" s="68"/>
      <c r="BY143" s="67">
        <f>(BX143*$D143*$E143*$G143*$K143*$BY$8)</f>
        <v>0</v>
      </c>
      <c r="BZ143" s="68">
        <v>1</v>
      </c>
      <c r="CA143" s="75">
        <f>(BZ143*$D143*$E143*$G143*$K143*$CA$8)</f>
        <v>65787.12</v>
      </c>
      <c r="CB143" s="68">
        <v>0</v>
      </c>
      <c r="CC143" s="67">
        <f>(CB143*$D143*$E143*$G143*$J143*$CC$8)</f>
        <v>0</v>
      </c>
      <c r="CD143" s="68">
        <v>0</v>
      </c>
      <c r="CE143" s="67">
        <f>(CD143*$D143*$E143*$G143*$J143*$CE$8)</f>
        <v>0</v>
      </c>
      <c r="CF143" s="68">
        <v>0</v>
      </c>
      <c r="CG143" s="67">
        <f>(CF143*$D143*$E143*$G143*$J143*$CG$8)</f>
        <v>0</v>
      </c>
      <c r="CH143" s="68"/>
      <c r="CI143" s="68">
        <f>(CH143*$D143*$E143*$G143*$J143*$CI$8)</f>
        <v>0</v>
      </c>
      <c r="CJ143" s="68"/>
      <c r="CK143" s="67">
        <f>(CJ143*$D143*$E143*$G143*$K143*$CK$8)</f>
        <v>0</v>
      </c>
      <c r="CL143" s="68"/>
      <c r="CM143" s="67">
        <f>(CL143*$D143*$E143*$G143*$J143*$CM$8)</f>
        <v>0</v>
      </c>
      <c r="CN143" s="68"/>
      <c r="CO143" s="67">
        <f>(CN143*$D143*$E143*$G143*$J143*$CO$8)</f>
        <v>0</v>
      </c>
      <c r="CP143" s="68"/>
      <c r="CQ143" s="67">
        <f>(CP143*$D143*$E143*$G143*$J143*$CQ$8)</f>
        <v>0</v>
      </c>
      <c r="CR143" s="68"/>
      <c r="CS143" s="67">
        <f>(CR143*$D143*$E143*$G143*$J143*$CS$8)</f>
        <v>0</v>
      </c>
      <c r="CT143" s="68"/>
      <c r="CU143" s="67">
        <f>(CT143*$D143*$E143*$G143*$J143*$CU$8)</f>
        <v>0</v>
      </c>
      <c r="CV143" s="68">
        <v>25</v>
      </c>
      <c r="CW143" s="67">
        <f>(CV143*$D143*$E143*$G143*$K143*$CW$8)</f>
        <v>1644678</v>
      </c>
      <c r="CX143" s="82">
        <v>0</v>
      </c>
      <c r="CY143" s="67">
        <f>(CX143*$D143*$E143*$G143*$K143*$CY$8)</f>
        <v>0</v>
      </c>
      <c r="CZ143" s="68"/>
      <c r="DA143" s="67">
        <f>(CZ143*$D143*$E143*$G143*$J143*$DA$8)</f>
        <v>0</v>
      </c>
      <c r="DB143" s="68">
        <v>0</v>
      </c>
      <c r="DC143" s="73">
        <f>(DB143*$D143*$E143*$G143*$K143*$DC$8)</f>
        <v>0</v>
      </c>
      <c r="DD143" s="68"/>
      <c r="DE143" s="67">
        <f>(DD143*$D143*$E143*$G143*$K143*$DE$8)</f>
        <v>0</v>
      </c>
      <c r="DF143" s="83"/>
      <c r="DG143" s="67">
        <f>(DF143*$D143*$E143*$G143*$K143*$DG$8)</f>
        <v>0</v>
      </c>
      <c r="DH143" s="68"/>
      <c r="DI143" s="67">
        <f>(DH143*$D143*$E143*$G143*$K143*$DI$8)</f>
        <v>0</v>
      </c>
      <c r="DJ143" s="68"/>
      <c r="DK143" s="67">
        <f>(DJ143*$D143*$E143*$G143*$L143*$DK$8)</f>
        <v>0</v>
      </c>
      <c r="DL143" s="68">
        <v>3</v>
      </c>
      <c r="DM143" s="75">
        <f>(DL143*$D143*$E143*$G143*$M143*$DM$8)</f>
        <v>362299.06799999991</v>
      </c>
      <c r="DN143" s="77">
        <f t="shared" si="873"/>
        <v>275</v>
      </c>
      <c r="DO143" s="75">
        <f t="shared" si="873"/>
        <v>17153364.995999996</v>
      </c>
    </row>
    <row r="144" spans="1:119" ht="15.75" customHeight="1" x14ac:dyDescent="0.25">
      <c r="A144" s="78">
        <v>19</v>
      </c>
      <c r="B144" s="153"/>
      <c r="C144" s="153" t="s">
        <v>270</v>
      </c>
      <c r="D144" s="61">
        <v>22900</v>
      </c>
      <c r="E144" s="155">
        <v>2.2400000000000002</v>
      </c>
      <c r="F144" s="155"/>
      <c r="G144" s="63">
        <v>1</v>
      </c>
      <c r="H144" s="64"/>
      <c r="I144" s="64"/>
      <c r="J144" s="61">
        <v>1.4</v>
      </c>
      <c r="K144" s="61">
        <v>1.68</v>
      </c>
      <c r="L144" s="61">
        <v>2.23</v>
      </c>
      <c r="M144" s="65">
        <v>2.57</v>
      </c>
      <c r="N144" s="88">
        <f>SUM(N145:N190)</f>
        <v>784</v>
      </c>
      <c r="O144" s="88">
        <f t="shared" ref="O144:BZ144" si="875">SUM(O145:O190)</f>
        <v>98966975.799999997</v>
      </c>
      <c r="P144" s="88">
        <f t="shared" si="875"/>
        <v>117</v>
      </c>
      <c r="Q144" s="88">
        <f t="shared" si="875"/>
        <v>4788064.82</v>
      </c>
      <c r="R144" s="88">
        <f t="shared" si="875"/>
        <v>45</v>
      </c>
      <c r="S144" s="88">
        <f t="shared" si="875"/>
        <v>2473557.2400000002</v>
      </c>
      <c r="T144" s="88">
        <f t="shared" si="875"/>
        <v>0</v>
      </c>
      <c r="U144" s="88">
        <f t="shared" si="875"/>
        <v>0</v>
      </c>
      <c r="V144" s="88">
        <f t="shared" si="875"/>
        <v>5637</v>
      </c>
      <c r="W144" s="88">
        <f t="shared" si="875"/>
        <v>451337441.93999994</v>
      </c>
      <c r="X144" s="88">
        <f t="shared" si="875"/>
        <v>0</v>
      </c>
      <c r="Y144" s="88">
        <f t="shared" si="875"/>
        <v>0</v>
      </c>
      <c r="Z144" s="88">
        <f t="shared" si="875"/>
        <v>0</v>
      </c>
      <c r="AA144" s="88">
        <f t="shared" si="875"/>
        <v>0</v>
      </c>
      <c r="AB144" s="88">
        <f t="shared" si="875"/>
        <v>0</v>
      </c>
      <c r="AC144" s="88">
        <f t="shared" si="875"/>
        <v>0</v>
      </c>
      <c r="AD144" s="88">
        <f t="shared" si="875"/>
        <v>13</v>
      </c>
      <c r="AE144" s="88">
        <f t="shared" si="875"/>
        <v>1118990.1800000002</v>
      </c>
      <c r="AF144" s="88">
        <f t="shared" si="875"/>
        <v>0</v>
      </c>
      <c r="AG144" s="88">
        <f t="shared" si="875"/>
        <v>0</v>
      </c>
      <c r="AH144" s="88">
        <f t="shared" si="875"/>
        <v>46</v>
      </c>
      <c r="AI144" s="88">
        <f t="shared" si="875"/>
        <v>2173090.9200000004</v>
      </c>
      <c r="AJ144" s="88">
        <f t="shared" si="875"/>
        <v>265</v>
      </c>
      <c r="AK144" s="88">
        <f t="shared" si="875"/>
        <v>13434582.699999999</v>
      </c>
      <c r="AL144" s="88">
        <f t="shared" si="875"/>
        <v>2200</v>
      </c>
      <c r="AM144" s="88">
        <f t="shared" si="875"/>
        <v>167991989.14800003</v>
      </c>
      <c r="AN144" s="88">
        <f t="shared" si="875"/>
        <v>0</v>
      </c>
      <c r="AO144" s="88">
        <f t="shared" si="875"/>
        <v>0</v>
      </c>
      <c r="AP144" s="88">
        <v>0</v>
      </c>
      <c r="AQ144" s="88">
        <f t="shared" si="875"/>
        <v>0</v>
      </c>
      <c r="AR144" s="88">
        <f t="shared" si="875"/>
        <v>6</v>
      </c>
      <c r="AS144" s="88">
        <f t="shared" si="875"/>
        <v>246413.16</v>
      </c>
      <c r="AT144" s="88">
        <f t="shared" si="875"/>
        <v>321</v>
      </c>
      <c r="AU144" s="88">
        <f t="shared" si="875"/>
        <v>12312402.549999997</v>
      </c>
      <c r="AV144" s="88">
        <f t="shared" si="875"/>
        <v>0</v>
      </c>
      <c r="AW144" s="88">
        <f t="shared" si="875"/>
        <v>0</v>
      </c>
      <c r="AX144" s="88">
        <f t="shared" si="875"/>
        <v>0</v>
      </c>
      <c r="AY144" s="88">
        <f t="shared" si="875"/>
        <v>0</v>
      </c>
      <c r="AZ144" s="88">
        <f t="shared" si="875"/>
        <v>0</v>
      </c>
      <c r="BA144" s="88">
        <f t="shared" si="875"/>
        <v>0</v>
      </c>
      <c r="BB144" s="88">
        <f t="shared" si="875"/>
        <v>10</v>
      </c>
      <c r="BC144" s="88">
        <f t="shared" si="875"/>
        <v>322331.24</v>
      </c>
      <c r="BD144" s="88">
        <f t="shared" si="875"/>
        <v>27</v>
      </c>
      <c r="BE144" s="88">
        <f t="shared" si="875"/>
        <v>682397.10000000009</v>
      </c>
      <c r="BF144" s="88">
        <f t="shared" si="875"/>
        <v>85</v>
      </c>
      <c r="BG144" s="88">
        <f t="shared" si="875"/>
        <v>5623836.96</v>
      </c>
      <c r="BH144" s="88">
        <f t="shared" si="875"/>
        <v>237</v>
      </c>
      <c r="BI144" s="88">
        <f t="shared" si="875"/>
        <v>7962549.8399999999</v>
      </c>
      <c r="BJ144" s="88">
        <f t="shared" si="875"/>
        <v>0</v>
      </c>
      <c r="BK144" s="88">
        <f t="shared" si="875"/>
        <v>0</v>
      </c>
      <c r="BL144" s="88">
        <f t="shared" si="875"/>
        <v>73</v>
      </c>
      <c r="BM144" s="88">
        <f t="shared" si="875"/>
        <v>1263805.2</v>
      </c>
      <c r="BN144" s="88">
        <f t="shared" si="875"/>
        <v>56</v>
      </c>
      <c r="BO144" s="88">
        <f t="shared" si="875"/>
        <v>1876010.1359999999</v>
      </c>
      <c r="BP144" s="88">
        <f t="shared" si="875"/>
        <v>7</v>
      </c>
      <c r="BQ144" s="88">
        <f t="shared" si="875"/>
        <v>353557.68</v>
      </c>
      <c r="BR144" s="88">
        <f t="shared" si="875"/>
        <v>16</v>
      </c>
      <c r="BS144" s="88">
        <f t="shared" si="875"/>
        <v>384720</v>
      </c>
      <c r="BT144" s="88">
        <f t="shared" si="875"/>
        <v>12</v>
      </c>
      <c r="BU144" s="88">
        <f t="shared" si="875"/>
        <v>207748.80000000002</v>
      </c>
      <c r="BV144" s="88">
        <f t="shared" si="875"/>
        <v>61</v>
      </c>
      <c r="BW144" s="88">
        <f t="shared" si="875"/>
        <v>1913020.2000000002</v>
      </c>
      <c r="BX144" s="88">
        <f t="shared" si="875"/>
        <v>33</v>
      </c>
      <c r="BY144" s="88">
        <f t="shared" si="875"/>
        <v>1448086.08</v>
      </c>
      <c r="BZ144" s="88">
        <f t="shared" si="875"/>
        <v>37</v>
      </c>
      <c r="CA144" s="88">
        <f t="shared" ref="CA144:DO144" si="876">SUM(CA145:CA190)</f>
        <v>861772.80000000005</v>
      </c>
      <c r="CB144" s="88">
        <f t="shared" si="876"/>
        <v>0</v>
      </c>
      <c r="CC144" s="88">
        <f t="shared" si="876"/>
        <v>0</v>
      </c>
      <c r="CD144" s="88">
        <f t="shared" si="876"/>
        <v>0</v>
      </c>
      <c r="CE144" s="88">
        <f t="shared" si="876"/>
        <v>0</v>
      </c>
      <c r="CF144" s="88">
        <f t="shared" si="876"/>
        <v>0</v>
      </c>
      <c r="CG144" s="88">
        <f t="shared" si="876"/>
        <v>0</v>
      </c>
      <c r="CH144" s="88">
        <f t="shared" si="876"/>
        <v>0</v>
      </c>
      <c r="CI144" s="88">
        <f t="shared" si="876"/>
        <v>0</v>
      </c>
      <c r="CJ144" s="88">
        <f t="shared" si="876"/>
        <v>0</v>
      </c>
      <c r="CK144" s="88">
        <f t="shared" si="876"/>
        <v>0</v>
      </c>
      <c r="CL144" s="88">
        <f t="shared" si="876"/>
        <v>0</v>
      </c>
      <c r="CM144" s="88">
        <f t="shared" si="876"/>
        <v>0</v>
      </c>
      <c r="CN144" s="88">
        <f t="shared" si="876"/>
        <v>2</v>
      </c>
      <c r="CO144" s="88">
        <f t="shared" si="876"/>
        <v>22441.999999999996</v>
      </c>
      <c r="CP144" s="88">
        <f t="shared" si="876"/>
        <v>0</v>
      </c>
      <c r="CQ144" s="88">
        <f t="shared" si="876"/>
        <v>0</v>
      </c>
      <c r="CR144" s="88">
        <f t="shared" si="876"/>
        <v>5</v>
      </c>
      <c r="CS144" s="88">
        <f t="shared" si="876"/>
        <v>90569.499999999985</v>
      </c>
      <c r="CT144" s="88">
        <f t="shared" si="876"/>
        <v>56</v>
      </c>
      <c r="CU144" s="88">
        <f t="shared" si="876"/>
        <v>2000861.3939999999</v>
      </c>
      <c r="CV144" s="88">
        <f t="shared" si="876"/>
        <v>23</v>
      </c>
      <c r="CW144" s="88">
        <f t="shared" si="876"/>
        <v>442428</v>
      </c>
      <c r="CX144" s="88">
        <f t="shared" si="876"/>
        <v>50</v>
      </c>
      <c r="CY144" s="88">
        <f t="shared" si="876"/>
        <v>2330249.04</v>
      </c>
      <c r="CZ144" s="88">
        <f t="shared" si="876"/>
        <v>0</v>
      </c>
      <c r="DA144" s="88">
        <f t="shared" si="876"/>
        <v>0</v>
      </c>
      <c r="DB144" s="88">
        <f t="shared" si="876"/>
        <v>0</v>
      </c>
      <c r="DC144" s="91">
        <f t="shared" si="876"/>
        <v>0</v>
      </c>
      <c r="DD144" s="88">
        <f t="shared" si="876"/>
        <v>0</v>
      </c>
      <c r="DE144" s="88">
        <f t="shared" si="876"/>
        <v>0</v>
      </c>
      <c r="DF144" s="92">
        <f t="shared" si="876"/>
        <v>0</v>
      </c>
      <c r="DG144" s="88">
        <f t="shared" si="876"/>
        <v>0</v>
      </c>
      <c r="DH144" s="88">
        <f t="shared" si="876"/>
        <v>5</v>
      </c>
      <c r="DI144" s="88">
        <f t="shared" si="876"/>
        <v>108683.4</v>
      </c>
      <c r="DJ144" s="88">
        <v>0</v>
      </c>
      <c r="DK144" s="88">
        <f t="shared" si="876"/>
        <v>0</v>
      </c>
      <c r="DL144" s="88">
        <f t="shared" si="876"/>
        <v>0</v>
      </c>
      <c r="DM144" s="88">
        <f t="shared" si="876"/>
        <v>0</v>
      </c>
      <c r="DN144" s="88">
        <f t="shared" si="876"/>
        <v>10229</v>
      </c>
      <c r="DO144" s="88">
        <f t="shared" si="876"/>
        <v>782738577.82799995</v>
      </c>
    </row>
    <row r="145" spans="1:119" ht="51" customHeight="1" x14ac:dyDescent="0.25">
      <c r="A145" s="78"/>
      <c r="B145" s="79">
        <v>117</v>
      </c>
      <c r="C145" s="60" t="s">
        <v>271</v>
      </c>
      <c r="D145" s="61">
        <v>22900</v>
      </c>
      <c r="E145" s="61">
        <v>1.98</v>
      </c>
      <c r="F145" s="61"/>
      <c r="G145" s="63">
        <v>1</v>
      </c>
      <c r="H145" s="64"/>
      <c r="I145" s="64"/>
      <c r="J145" s="61">
        <v>1.4</v>
      </c>
      <c r="K145" s="61">
        <v>1.68</v>
      </c>
      <c r="L145" s="61">
        <v>2.23</v>
      </c>
      <c r="M145" s="65">
        <v>2.57</v>
      </c>
      <c r="N145" s="68">
        <v>2</v>
      </c>
      <c r="O145" s="67">
        <f>(N145*$D145*$E145*$G145*$J145*$O$8)</f>
        <v>139653.36000000002</v>
      </c>
      <c r="P145" s="68">
        <v>0</v>
      </c>
      <c r="Q145" s="68">
        <f t="shared" ref="Q145:Q190" si="877">(P145*$D145*$E145*$G145*$J145*$Q$8)</f>
        <v>0</v>
      </c>
      <c r="R145" s="68"/>
      <c r="S145" s="67">
        <f t="shared" ref="S145:S190" si="878">(R145*$D145*$E145*$G145*$J145*$S$8)</f>
        <v>0</v>
      </c>
      <c r="T145" s="68"/>
      <c r="U145" s="67">
        <f t="shared" ref="U145:U190" si="879">(T145/12*7*$D145*$E145*$G145*$J145*$U$8)+(T145/12*5*$D145*$E145*$G145*$J145*$U$9)</f>
        <v>0</v>
      </c>
      <c r="V145" s="68">
        <v>36</v>
      </c>
      <c r="W145" s="67">
        <f t="shared" ref="W145:W190" si="880">(V145*$D145*$E145*$G145*$J145*$W$8)</f>
        <v>2513760.48</v>
      </c>
      <c r="X145" s="68"/>
      <c r="Y145" s="67">
        <f t="shared" ref="Y145:Y190" si="881">(X145*$D145*$E145*$G145*$J145*$Y$8)</f>
        <v>0</v>
      </c>
      <c r="Z145" s="68"/>
      <c r="AA145" s="67">
        <f t="shared" ref="AA145:AA190" si="882">(Z145*$D145*$E145*$G145*$J145*$AA$8)</f>
        <v>0</v>
      </c>
      <c r="AB145" s="68"/>
      <c r="AC145" s="67">
        <f t="shared" ref="AC145:AC190" si="883">(AB145*$D145*$E145*$G145*$J145*$AC$8)</f>
        <v>0</v>
      </c>
      <c r="AD145" s="68"/>
      <c r="AE145" s="67">
        <f t="shared" ref="AE145:AE190" si="884">(AD145*$D145*$E145*$G145*$J145*$AE$8)</f>
        <v>0</v>
      </c>
      <c r="AF145" s="68"/>
      <c r="AG145" s="67">
        <f t="shared" ref="AG145:AG190" si="885">(AF145*$D145*$E145*$G145*$J145*$AG$8)</f>
        <v>0</v>
      </c>
      <c r="AH145" s="130"/>
      <c r="AI145" s="67">
        <f t="shared" ref="AI145:AI190" si="886">(AH145*$D145*$E145*$G145*$J145*$AI$8)</f>
        <v>0</v>
      </c>
      <c r="AJ145" s="68"/>
      <c r="AK145" s="67">
        <f t="shared" ref="AK145:AK190" si="887">(AJ145*$D145*$E145*$G145*$J145*$AK$8)</f>
        <v>0</v>
      </c>
      <c r="AL145" s="82">
        <v>8</v>
      </c>
      <c r="AM145" s="67">
        <f t="shared" ref="AM145:AM152" si="888">(AL145*$D145*$E145*$G145*$K145*$AM$8)</f>
        <v>670336.12800000003</v>
      </c>
      <c r="AN145" s="68"/>
      <c r="AO145" s="73">
        <f t="shared" ref="AO145:AO190" si="889">(AN145*$D145*$E145*$G145*$K145*$AO$8)</f>
        <v>0</v>
      </c>
      <c r="AP145" s="68"/>
      <c r="AQ145" s="67">
        <f t="shared" ref="AQ145:AQ190" si="890">(AP145*$D145*$E145*$G145*$J145*$AQ$8)</f>
        <v>0</v>
      </c>
      <c r="AR145" s="68"/>
      <c r="AS145" s="68">
        <f t="shared" ref="AS145:AS190" si="891">(AR145*$D145*$E145*$G145*$J145*$AS$8)</f>
        <v>0</v>
      </c>
      <c r="AT145" s="68"/>
      <c r="AU145" s="68">
        <f t="shared" ref="AU145:AU190" si="892">(AT145*$D145*$E145*$G145*$J145*$AU$8)</f>
        <v>0</v>
      </c>
      <c r="AV145" s="68"/>
      <c r="AW145" s="67">
        <f t="shared" ref="AW145:AW190" si="893">(AV145*$D145*$E145*$G145*$J145*$AW$8)</f>
        <v>0</v>
      </c>
      <c r="AX145" s="68"/>
      <c r="AY145" s="67">
        <f t="shared" ref="AY145:AY190" si="894">(AX145*$D145*$E145*$G145*$J145*$AY$8)</f>
        <v>0</v>
      </c>
      <c r="AZ145" s="68"/>
      <c r="BA145" s="67">
        <f t="shared" ref="BA145:BA190" si="895">(AZ145*$D145*$E145*$G145*$J145*$BA$8)</f>
        <v>0</v>
      </c>
      <c r="BB145" s="68"/>
      <c r="BC145" s="67">
        <f t="shared" ref="BC145:BC190" si="896">(BB145*$D145*$E145*$G145*$J145*$BC$8)</f>
        <v>0</v>
      </c>
      <c r="BD145" s="68"/>
      <c r="BE145" s="67">
        <f t="shared" ref="BE145:BE190" si="897">(BD145*$D145*$E145*$G145*$J145*$BE$8)</f>
        <v>0</v>
      </c>
      <c r="BF145" s="68"/>
      <c r="BG145" s="67">
        <f t="shared" ref="BG145:BG190" si="898">(BF145*$D145*$E145*$G145*$K145*$BG$8)</f>
        <v>0</v>
      </c>
      <c r="BH145" s="68"/>
      <c r="BI145" s="67">
        <f t="shared" ref="BI145:BI190" si="899">(BH145*$D145*$E145*$G145*$K145*$BI$8)</f>
        <v>0</v>
      </c>
      <c r="BJ145" s="68"/>
      <c r="BK145" s="67">
        <f t="shared" ref="BK145:BK190" si="900">(BJ145*$D145*$E145*$G145*$K145*$BK$8)</f>
        <v>0</v>
      </c>
      <c r="BL145" s="68"/>
      <c r="BM145" s="67">
        <f t="shared" ref="BM145:BM190" si="901">(BL145*$D145*$E145*$G145*$K145*$BM$8)</f>
        <v>0</v>
      </c>
      <c r="BN145" s="68"/>
      <c r="BO145" s="67">
        <f t="shared" ref="BO145:BO190" si="902">(BN145*$D145*$E145*$G145*$K145*$BO$8)</f>
        <v>0</v>
      </c>
      <c r="BP145" s="68"/>
      <c r="BQ145" s="67">
        <f t="shared" ref="BQ145:BQ190" si="903">(BP145*$D145*$E145*$G145*$K145*$BQ$8)</f>
        <v>0</v>
      </c>
      <c r="BR145" s="68"/>
      <c r="BS145" s="67">
        <f t="shared" ref="BS145:BS190" si="904">(BR145*$D145*$E145*$G145*$K145*$BS$8)</f>
        <v>0</v>
      </c>
      <c r="BT145" s="68"/>
      <c r="BU145" s="67">
        <f t="shared" ref="BU145:BU190" si="905">(BT145*$D145*$E145*$G145*$K145*$BU$8)</f>
        <v>0</v>
      </c>
      <c r="BV145" s="68">
        <v>1</v>
      </c>
      <c r="BW145" s="67">
        <f t="shared" ref="BW145:BW190" si="906">(BV145*$D145*$E145*$G145*$K145*$BW$8)</f>
        <v>95218.2</v>
      </c>
      <c r="BX145" s="68"/>
      <c r="BY145" s="67">
        <f t="shared" ref="BY145:BY190" si="907">(BX145*$D145*$E145*$G145*$K145*$BY$8)</f>
        <v>0</v>
      </c>
      <c r="BZ145" s="68"/>
      <c r="CA145" s="75">
        <f t="shared" ref="CA145:CA190" si="908">(BZ145*$D145*$E145*$G145*$K145*$CA$8)</f>
        <v>0</v>
      </c>
      <c r="CB145" s="68"/>
      <c r="CC145" s="67">
        <f t="shared" ref="CC145:CC190" si="909">(CB145*$D145*$E145*$G145*$J145*$CC$8)</f>
        <v>0</v>
      </c>
      <c r="CD145" s="68"/>
      <c r="CE145" s="67">
        <f t="shared" ref="CE145:CE190" si="910">(CD145*$D145*$E145*$G145*$J145*$CE$8)</f>
        <v>0</v>
      </c>
      <c r="CF145" s="68"/>
      <c r="CG145" s="67">
        <f t="shared" ref="CG145:CG190" si="911">(CF145*$D145*$E145*$G145*$J145*$CG$8)</f>
        <v>0</v>
      </c>
      <c r="CH145" s="68"/>
      <c r="CI145" s="68">
        <f t="shared" ref="CI145:CI190" si="912">(CH145*$D145*$E145*$G145*$J145*$CI$8)</f>
        <v>0</v>
      </c>
      <c r="CJ145" s="68"/>
      <c r="CK145" s="67">
        <f t="shared" ref="CK145:CK190" si="913">(CJ145*$D145*$E145*$G145*$K145*$CK$8)</f>
        <v>0</v>
      </c>
      <c r="CL145" s="68"/>
      <c r="CM145" s="67">
        <f t="shared" ref="CM145:CM190" si="914">(CL145*$D145*$E145*$G145*$J145*$CM$8)</f>
        <v>0</v>
      </c>
      <c r="CN145" s="68"/>
      <c r="CO145" s="67">
        <f t="shared" ref="CO145:CO190" si="915">(CN145*$D145*$E145*$G145*$J145*$CO$8)</f>
        <v>0</v>
      </c>
      <c r="CP145" s="68"/>
      <c r="CQ145" s="67">
        <f t="shared" ref="CQ145:CQ190" si="916">(CP145*$D145*$E145*$G145*$J145*$CQ$8)</f>
        <v>0</v>
      </c>
      <c r="CR145" s="68"/>
      <c r="CS145" s="67">
        <f t="shared" ref="CS145:CS190" si="917">(CR145*$D145*$E145*$G145*$J145*$CS$8)</f>
        <v>0</v>
      </c>
      <c r="CT145" s="68">
        <v>1</v>
      </c>
      <c r="CU145" s="67">
        <f t="shared" ref="CU145:CU190" si="918">(CT145*$D145*$E145*$G145*$J145*$CU$8)</f>
        <v>71731.043999999994</v>
      </c>
      <c r="CV145" s="68"/>
      <c r="CW145" s="67">
        <f t="shared" ref="CW145:CW190" si="919">(CV145*$D145*$E145*$G145*$K145*$CW$8)</f>
        <v>0</v>
      </c>
      <c r="CX145" s="82"/>
      <c r="CY145" s="67">
        <f t="shared" ref="CY145:CY190" si="920">(CX145*$D145*$E145*$G145*$K145*$CY$8)</f>
        <v>0</v>
      </c>
      <c r="CZ145" s="68"/>
      <c r="DA145" s="67">
        <f t="shared" ref="DA145:DA190" si="921">(CZ145*$D145*$E145*$G145*$J145*$DA$8)</f>
        <v>0</v>
      </c>
      <c r="DB145" s="68"/>
      <c r="DC145" s="73">
        <f t="shared" ref="DC145:DC190" si="922">(DB145*$D145*$E145*$G145*$K145*$DC$8)</f>
        <v>0</v>
      </c>
      <c r="DD145" s="68"/>
      <c r="DE145" s="67">
        <f t="shared" ref="DE145:DE190" si="923">(DD145*$D145*$E145*$G145*$K145*$DE$8)</f>
        <v>0</v>
      </c>
      <c r="DF145" s="83"/>
      <c r="DG145" s="67">
        <f t="shared" ref="DG145:DG190" si="924">(DF145*$D145*$E145*$G145*$K145*$DG$8)</f>
        <v>0</v>
      </c>
      <c r="DH145" s="68"/>
      <c r="DI145" s="67">
        <f t="shared" ref="DI145:DI190" si="925">(DH145*$D145*$E145*$G145*$K145*$DI$8)</f>
        <v>0</v>
      </c>
      <c r="DJ145" s="68"/>
      <c r="DK145" s="67">
        <f t="shared" ref="DK145:DK190" si="926">(DJ145*$D145*$E145*$G145*$L145*$DK$8)</f>
        <v>0</v>
      </c>
      <c r="DL145" s="68"/>
      <c r="DM145" s="75">
        <f t="shared" ref="DM145:DM190" si="927">(DL145*$D145*$E145*$G145*$M145*$DM$8)</f>
        <v>0</v>
      </c>
      <c r="DN145" s="77">
        <f t="shared" ref="DN145:DO190" si="928">SUM(N145,P145,R145,T145,V145,X145,Z145,AB145,AD145,AF145,AH145,AJ145,AL145,AP145,AR145,CF145,AT145,AV145,AX145,AZ145,BB145,CJ145,BD145,BF145,BH145,BL145,AN145,BN145,BP145,BR145,BT145,BV145,BX145,BZ145,CB145,CD145,CH145,CL145,CN145,CP145,CR145,CT145,CV145,CX145,BJ145,CZ145,DB145,DD145,DF145,DH145,DJ145,DL145)</f>
        <v>48</v>
      </c>
      <c r="DO145" s="75">
        <f t="shared" si="928"/>
        <v>3490699.2120000003</v>
      </c>
    </row>
    <row r="146" spans="1:119" ht="48.75" customHeight="1" x14ac:dyDescent="0.25">
      <c r="A146" s="78"/>
      <c r="B146" s="79">
        <v>118</v>
      </c>
      <c r="C146" s="60" t="s">
        <v>272</v>
      </c>
      <c r="D146" s="61">
        <v>22900</v>
      </c>
      <c r="E146" s="61">
        <v>3.66</v>
      </c>
      <c r="F146" s="61"/>
      <c r="G146" s="63">
        <v>1</v>
      </c>
      <c r="H146" s="64"/>
      <c r="I146" s="64"/>
      <c r="J146" s="61">
        <v>1.4</v>
      </c>
      <c r="K146" s="61">
        <v>1.68</v>
      </c>
      <c r="L146" s="61">
        <v>2.23</v>
      </c>
      <c r="M146" s="65">
        <v>2.57</v>
      </c>
      <c r="N146" s="68">
        <v>2</v>
      </c>
      <c r="O146" s="67">
        <f t="shared" si="874"/>
        <v>258147.12</v>
      </c>
      <c r="P146" s="68">
        <v>0</v>
      </c>
      <c r="Q146" s="68">
        <f t="shared" si="877"/>
        <v>0</v>
      </c>
      <c r="R146" s="68"/>
      <c r="S146" s="67">
        <f t="shared" si="878"/>
        <v>0</v>
      </c>
      <c r="T146" s="68"/>
      <c r="U146" s="67">
        <f t="shared" si="879"/>
        <v>0</v>
      </c>
      <c r="V146" s="68">
        <v>205</v>
      </c>
      <c r="W146" s="67">
        <f t="shared" si="880"/>
        <v>26460079.800000001</v>
      </c>
      <c r="X146" s="68"/>
      <c r="Y146" s="67">
        <f t="shared" si="881"/>
        <v>0</v>
      </c>
      <c r="Z146" s="68"/>
      <c r="AA146" s="67">
        <f t="shared" si="882"/>
        <v>0</v>
      </c>
      <c r="AB146" s="68"/>
      <c r="AC146" s="67">
        <f t="shared" si="883"/>
        <v>0</v>
      </c>
      <c r="AD146" s="68"/>
      <c r="AE146" s="67">
        <f t="shared" si="884"/>
        <v>0</v>
      </c>
      <c r="AF146" s="68"/>
      <c r="AG146" s="67">
        <f t="shared" si="885"/>
        <v>0</v>
      </c>
      <c r="AH146" s="130"/>
      <c r="AI146" s="67">
        <f t="shared" si="886"/>
        <v>0</v>
      </c>
      <c r="AJ146" s="68">
        <v>11</v>
      </c>
      <c r="AK146" s="67">
        <f t="shared" si="887"/>
        <v>1419809.16</v>
      </c>
      <c r="AL146" s="82">
        <v>24</v>
      </c>
      <c r="AM146" s="67">
        <f t="shared" si="888"/>
        <v>3717318.5280000004</v>
      </c>
      <c r="AN146" s="68"/>
      <c r="AO146" s="73">
        <f t="shared" si="889"/>
        <v>0</v>
      </c>
      <c r="AP146" s="68"/>
      <c r="AQ146" s="67">
        <f t="shared" si="890"/>
        <v>0</v>
      </c>
      <c r="AR146" s="68"/>
      <c r="AS146" s="68">
        <f t="shared" si="891"/>
        <v>0</v>
      </c>
      <c r="AT146" s="68">
        <v>4</v>
      </c>
      <c r="AU146" s="68">
        <f t="shared" si="892"/>
        <v>539762.15999999992</v>
      </c>
      <c r="AV146" s="68"/>
      <c r="AW146" s="67">
        <f t="shared" si="893"/>
        <v>0</v>
      </c>
      <c r="AX146" s="68"/>
      <c r="AY146" s="67">
        <f t="shared" si="894"/>
        <v>0</v>
      </c>
      <c r="AZ146" s="68"/>
      <c r="BA146" s="67">
        <f t="shared" si="895"/>
        <v>0</v>
      </c>
      <c r="BB146" s="68"/>
      <c r="BC146" s="67">
        <f t="shared" si="896"/>
        <v>0</v>
      </c>
      <c r="BD146" s="68"/>
      <c r="BE146" s="67">
        <f t="shared" si="897"/>
        <v>0</v>
      </c>
      <c r="BF146" s="68"/>
      <c r="BG146" s="67">
        <f t="shared" si="898"/>
        <v>0</v>
      </c>
      <c r="BH146" s="68"/>
      <c r="BI146" s="67">
        <f t="shared" si="899"/>
        <v>0</v>
      </c>
      <c r="BJ146" s="68"/>
      <c r="BK146" s="67">
        <f t="shared" si="900"/>
        <v>0</v>
      </c>
      <c r="BL146" s="68"/>
      <c r="BM146" s="67">
        <f t="shared" si="901"/>
        <v>0</v>
      </c>
      <c r="BN146" s="68"/>
      <c r="BO146" s="67">
        <f t="shared" si="902"/>
        <v>0</v>
      </c>
      <c r="BP146" s="68"/>
      <c r="BQ146" s="67">
        <f t="shared" si="903"/>
        <v>0</v>
      </c>
      <c r="BR146" s="68"/>
      <c r="BS146" s="67">
        <f t="shared" si="904"/>
        <v>0</v>
      </c>
      <c r="BT146" s="68"/>
      <c r="BU146" s="67">
        <f t="shared" si="905"/>
        <v>0</v>
      </c>
      <c r="BV146" s="68"/>
      <c r="BW146" s="67">
        <f t="shared" si="906"/>
        <v>0</v>
      </c>
      <c r="BX146" s="68"/>
      <c r="BY146" s="67">
        <f t="shared" si="907"/>
        <v>0</v>
      </c>
      <c r="BZ146" s="68"/>
      <c r="CA146" s="75">
        <f t="shared" si="908"/>
        <v>0</v>
      </c>
      <c r="CB146" s="68"/>
      <c r="CC146" s="67">
        <f t="shared" si="909"/>
        <v>0</v>
      </c>
      <c r="CD146" s="68"/>
      <c r="CE146" s="67">
        <f t="shared" si="910"/>
        <v>0</v>
      </c>
      <c r="CF146" s="68"/>
      <c r="CG146" s="67">
        <f t="shared" si="911"/>
        <v>0</v>
      </c>
      <c r="CH146" s="68"/>
      <c r="CI146" s="68">
        <f t="shared" si="912"/>
        <v>0</v>
      </c>
      <c r="CJ146" s="68"/>
      <c r="CK146" s="67">
        <f t="shared" si="913"/>
        <v>0</v>
      </c>
      <c r="CL146" s="68"/>
      <c r="CM146" s="67">
        <f t="shared" si="914"/>
        <v>0</v>
      </c>
      <c r="CN146" s="68"/>
      <c r="CO146" s="67">
        <f t="shared" si="915"/>
        <v>0</v>
      </c>
      <c r="CP146" s="68"/>
      <c r="CQ146" s="67">
        <f t="shared" si="916"/>
        <v>0</v>
      </c>
      <c r="CR146" s="68"/>
      <c r="CS146" s="67">
        <f t="shared" si="917"/>
        <v>0</v>
      </c>
      <c r="CT146" s="68"/>
      <c r="CU146" s="67">
        <f t="shared" si="918"/>
        <v>0</v>
      </c>
      <c r="CV146" s="68"/>
      <c r="CW146" s="67">
        <f t="shared" si="919"/>
        <v>0</v>
      </c>
      <c r="CX146" s="82">
        <v>0</v>
      </c>
      <c r="CY146" s="67">
        <f t="shared" si="920"/>
        <v>0</v>
      </c>
      <c r="CZ146" s="68"/>
      <c r="DA146" s="67">
        <f t="shared" si="921"/>
        <v>0</v>
      </c>
      <c r="DB146" s="68"/>
      <c r="DC146" s="73">
        <f t="shared" si="922"/>
        <v>0</v>
      </c>
      <c r="DD146" s="68"/>
      <c r="DE146" s="67">
        <f t="shared" si="923"/>
        <v>0</v>
      </c>
      <c r="DF146" s="83"/>
      <c r="DG146" s="67">
        <f t="shared" si="924"/>
        <v>0</v>
      </c>
      <c r="DH146" s="68"/>
      <c r="DI146" s="67">
        <f t="shared" si="925"/>
        <v>0</v>
      </c>
      <c r="DJ146" s="68"/>
      <c r="DK146" s="67">
        <f t="shared" si="926"/>
        <v>0</v>
      </c>
      <c r="DL146" s="68"/>
      <c r="DM146" s="75">
        <f t="shared" si="927"/>
        <v>0</v>
      </c>
      <c r="DN146" s="77">
        <f t="shared" si="928"/>
        <v>246</v>
      </c>
      <c r="DO146" s="75">
        <f t="shared" si="928"/>
        <v>32395116.768000003</v>
      </c>
    </row>
    <row r="147" spans="1:119" ht="50.25" customHeight="1" x14ac:dyDescent="0.25">
      <c r="A147" s="78"/>
      <c r="B147" s="79">
        <v>119</v>
      </c>
      <c r="C147" s="60" t="s">
        <v>273</v>
      </c>
      <c r="D147" s="61">
        <v>22900</v>
      </c>
      <c r="E147" s="61">
        <v>4.05</v>
      </c>
      <c r="F147" s="61"/>
      <c r="G147" s="63">
        <v>1</v>
      </c>
      <c r="H147" s="64"/>
      <c r="I147" s="64"/>
      <c r="J147" s="61">
        <v>1.4</v>
      </c>
      <c r="K147" s="61">
        <v>1.68</v>
      </c>
      <c r="L147" s="61">
        <v>2.23</v>
      </c>
      <c r="M147" s="65">
        <v>2.57</v>
      </c>
      <c r="N147" s="68"/>
      <c r="O147" s="67">
        <f t="shared" si="874"/>
        <v>0</v>
      </c>
      <c r="P147" s="68">
        <v>0</v>
      </c>
      <c r="Q147" s="68">
        <f t="shared" si="877"/>
        <v>0</v>
      </c>
      <c r="R147" s="68"/>
      <c r="S147" s="67">
        <f t="shared" si="878"/>
        <v>0</v>
      </c>
      <c r="T147" s="68"/>
      <c r="U147" s="67">
        <f t="shared" si="879"/>
        <v>0</v>
      </c>
      <c r="V147" s="68">
        <v>58</v>
      </c>
      <c r="W147" s="67">
        <f t="shared" si="880"/>
        <v>8283983.3999999994</v>
      </c>
      <c r="X147" s="68"/>
      <c r="Y147" s="67">
        <f t="shared" si="881"/>
        <v>0</v>
      </c>
      <c r="Z147" s="68"/>
      <c r="AA147" s="67">
        <f t="shared" si="882"/>
        <v>0</v>
      </c>
      <c r="AB147" s="68"/>
      <c r="AC147" s="67">
        <f t="shared" si="883"/>
        <v>0</v>
      </c>
      <c r="AD147" s="68"/>
      <c r="AE147" s="67">
        <f t="shared" si="884"/>
        <v>0</v>
      </c>
      <c r="AF147" s="68"/>
      <c r="AG147" s="67">
        <f t="shared" si="885"/>
        <v>0</v>
      </c>
      <c r="AH147" s="130"/>
      <c r="AI147" s="67">
        <f t="shared" si="886"/>
        <v>0</v>
      </c>
      <c r="AJ147" s="68"/>
      <c r="AK147" s="67">
        <f t="shared" si="887"/>
        <v>0</v>
      </c>
      <c r="AL147" s="81">
        <v>2</v>
      </c>
      <c r="AM147" s="67">
        <f t="shared" si="888"/>
        <v>342785.52</v>
      </c>
      <c r="AN147" s="68"/>
      <c r="AO147" s="73">
        <f t="shared" si="889"/>
        <v>0</v>
      </c>
      <c r="AP147" s="68"/>
      <c r="AQ147" s="67">
        <f t="shared" si="890"/>
        <v>0</v>
      </c>
      <c r="AR147" s="68"/>
      <c r="AS147" s="68">
        <f t="shared" si="891"/>
        <v>0</v>
      </c>
      <c r="AT147" s="68"/>
      <c r="AU147" s="68">
        <f t="shared" si="892"/>
        <v>0</v>
      </c>
      <c r="AV147" s="68"/>
      <c r="AW147" s="67">
        <f t="shared" si="893"/>
        <v>0</v>
      </c>
      <c r="AX147" s="68"/>
      <c r="AY147" s="67">
        <f t="shared" si="894"/>
        <v>0</v>
      </c>
      <c r="AZ147" s="68"/>
      <c r="BA147" s="67">
        <f t="shared" si="895"/>
        <v>0</v>
      </c>
      <c r="BB147" s="68"/>
      <c r="BC147" s="67">
        <f t="shared" si="896"/>
        <v>0</v>
      </c>
      <c r="BD147" s="68"/>
      <c r="BE147" s="67">
        <f t="shared" si="897"/>
        <v>0</v>
      </c>
      <c r="BF147" s="68"/>
      <c r="BG147" s="67">
        <f t="shared" si="898"/>
        <v>0</v>
      </c>
      <c r="BH147" s="68"/>
      <c r="BI147" s="67">
        <f t="shared" si="899"/>
        <v>0</v>
      </c>
      <c r="BJ147" s="68"/>
      <c r="BK147" s="67">
        <f t="shared" si="900"/>
        <v>0</v>
      </c>
      <c r="BL147" s="68"/>
      <c r="BM147" s="67">
        <f t="shared" si="901"/>
        <v>0</v>
      </c>
      <c r="BN147" s="68"/>
      <c r="BO147" s="67">
        <f t="shared" si="902"/>
        <v>0</v>
      </c>
      <c r="BP147" s="68"/>
      <c r="BQ147" s="67">
        <f t="shared" si="903"/>
        <v>0</v>
      </c>
      <c r="BR147" s="68"/>
      <c r="BS147" s="67">
        <f t="shared" si="904"/>
        <v>0</v>
      </c>
      <c r="BT147" s="68"/>
      <c r="BU147" s="67">
        <f t="shared" si="905"/>
        <v>0</v>
      </c>
      <c r="BV147" s="68"/>
      <c r="BW147" s="67">
        <f t="shared" si="906"/>
        <v>0</v>
      </c>
      <c r="BX147" s="68"/>
      <c r="BY147" s="67">
        <f t="shared" si="907"/>
        <v>0</v>
      </c>
      <c r="BZ147" s="68"/>
      <c r="CA147" s="75">
        <f t="shared" si="908"/>
        <v>0</v>
      </c>
      <c r="CB147" s="68"/>
      <c r="CC147" s="67">
        <f t="shared" si="909"/>
        <v>0</v>
      </c>
      <c r="CD147" s="68"/>
      <c r="CE147" s="67">
        <f t="shared" si="910"/>
        <v>0</v>
      </c>
      <c r="CF147" s="68"/>
      <c r="CG147" s="67">
        <f t="shared" si="911"/>
        <v>0</v>
      </c>
      <c r="CH147" s="68"/>
      <c r="CI147" s="68">
        <f t="shared" si="912"/>
        <v>0</v>
      </c>
      <c r="CJ147" s="68"/>
      <c r="CK147" s="67">
        <f t="shared" si="913"/>
        <v>0</v>
      </c>
      <c r="CL147" s="68"/>
      <c r="CM147" s="67">
        <f t="shared" si="914"/>
        <v>0</v>
      </c>
      <c r="CN147" s="68"/>
      <c r="CO147" s="67">
        <f t="shared" si="915"/>
        <v>0</v>
      </c>
      <c r="CP147" s="68"/>
      <c r="CQ147" s="67">
        <f t="shared" si="916"/>
        <v>0</v>
      </c>
      <c r="CR147" s="68"/>
      <c r="CS147" s="67">
        <f t="shared" si="917"/>
        <v>0</v>
      </c>
      <c r="CT147" s="68"/>
      <c r="CU147" s="67">
        <f t="shared" si="918"/>
        <v>0</v>
      </c>
      <c r="CV147" s="68"/>
      <c r="CW147" s="67">
        <f t="shared" si="919"/>
        <v>0</v>
      </c>
      <c r="CX147" s="82">
        <v>0</v>
      </c>
      <c r="CY147" s="67">
        <f t="shared" si="920"/>
        <v>0</v>
      </c>
      <c r="CZ147" s="68"/>
      <c r="DA147" s="67">
        <f t="shared" si="921"/>
        <v>0</v>
      </c>
      <c r="DB147" s="68"/>
      <c r="DC147" s="73">
        <f t="shared" si="922"/>
        <v>0</v>
      </c>
      <c r="DD147" s="68"/>
      <c r="DE147" s="67">
        <f t="shared" si="923"/>
        <v>0</v>
      </c>
      <c r="DF147" s="83"/>
      <c r="DG147" s="67">
        <f t="shared" si="924"/>
        <v>0</v>
      </c>
      <c r="DH147" s="68"/>
      <c r="DI147" s="67">
        <f t="shared" si="925"/>
        <v>0</v>
      </c>
      <c r="DJ147" s="68"/>
      <c r="DK147" s="67">
        <f t="shared" si="926"/>
        <v>0</v>
      </c>
      <c r="DL147" s="68"/>
      <c r="DM147" s="75">
        <f t="shared" si="927"/>
        <v>0</v>
      </c>
      <c r="DN147" s="77">
        <f t="shared" si="928"/>
        <v>60</v>
      </c>
      <c r="DO147" s="75">
        <f t="shared" si="928"/>
        <v>8626768.9199999999</v>
      </c>
    </row>
    <row r="148" spans="1:119" s="8" customFormat="1" ht="45" customHeight="1" x14ac:dyDescent="0.25">
      <c r="A148" s="78"/>
      <c r="B148" s="79">
        <v>120</v>
      </c>
      <c r="C148" s="60" t="s">
        <v>274</v>
      </c>
      <c r="D148" s="61">
        <v>22900</v>
      </c>
      <c r="E148" s="131">
        <v>2.4500000000000002</v>
      </c>
      <c r="F148" s="131"/>
      <c r="G148" s="63">
        <v>1</v>
      </c>
      <c r="H148" s="64"/>
      <c r="I148" s="64"/>
      <c r="J148" s="61">
        <v>1.4</v>
      </c>
      <c r="K148" s="61">
        <v>1.68</v>
      </c>
      <c r="L148" s="61">
        <v>2.23</v>
      </c>
      <c r="M148" s="65">
        <v>2.57</v>
      </c>
      <c r="N148" s="68">
        <v>3</v>
      </c>
      <c r="O148" s="67">
        <f t="shared" si="874"/>
        <v>259205.09999999998</v>
      </c>
      <c r="P148" s="68">
        <v>10</v>
      </c>
      <c r="Q148" s="68">
        <f t="shared" si="877"/>
        <v>864017.00000000012</v>
      </c>
      <c r="R148" s="68"/>
      <c r="S148" s="67">
        <f t="shared" si="878"/>
        <v>0</v>
      </c>
      <c r="T148" s="68"/>
      <c r="U148" s="67">
        <f t="shared" si="879"/>
        <v>0</v>
      </c>
      <c r="V148" s="68">
        <v>10</v>
      </c>
      <c r="W148" s="67">
        <f t="shared" si="880"/>
        <v>864017.00000000012</v>
      </c>
      <c r="X148" s="88"/>
      <c r="Y148" s="67">
        <f t="shared" si="881"/>
        <v>0</v>
      </c>
      <c r="Z148" s="68"/>
      <c r="AA148" s="67">
        <f t="shared" si="882"/>
        <v>0</v>
      </c>
      <c r="AB148" s="88"/>
      <c r="AC148" s="67">
        <f t="shared" si="883"/>
        <v>0</v>
      </c>
      <c r="AD148" s="68"/>
      <c r="AE148" s="67">
        <f t="shared" si="884"/>
        <v>0</v>
      </c>
      <c r="AF148" s="88"/>
      <c r="AG148" s="67">
        <f t="shared" si="885"/>
        <v>0</v>
      </c>
      <c r="AH148" s="130"/>
      <c r="AI148" s="67">
        <f t="shared" si="886"/>
        <v>0</v>
      </c>
      <c r="AJ148" s="68">
        <v>13</v>
      </c>
      <c r="AK148" s="67">
        <f t="shared" si="887"/>
        <v>1123222.0999999999</v>
      </c>
      <c r="AL148" s="82">
        <v>43</v>
      </c>
      <c r="AM148" s="67">
        <f t="shared" si="888"/>
        <v>4458327.72</v>
      </c>
      <c r="AN148" s="88"/>
      <c r="AO148" s="73">
        <f t="shared" si="889"/>
        <v>0</v>
      </c>
      <c r="AP148" s="88"/>
      <c r="AQ148" s="67">
        <f t="shared" si="890"/>
        <v>0</v>
      </c>
      <c r="AR148" s="68"/>
      <c r="AS148" s="68">
        <f t="shared" si="891"/>
        <v>0</v>
      </c>
      <c r="AT148" s="68">
        <v>8</v>
      </c>
      <c r="AU148" s="68">
        <f t="shared" si="892"/>
        <v>722632.39999999991</v>
      </c>
      <c r="AV148" s="88"/>
      <c r="AW148" s="67">
        <f t="shared" si="893"/>
        <v>0</v>
      </c>
      <c r="AX148" s="88"/>
      <c r="AY148" s="67">
        <f t="shared" si="894"/>
        <v>0</v>
      </c>
      <c r="AZ148" s="88"/>
      <c r="BA148" s="67">
        <f t="shared" si="895"/>
        <v>0</v>
      </c>
      <c r="BB148" s="88"/>
      <c r="BC148" s="67">
        <f t="shared" si="896"/>
        <v>0</v>
      </c>
      <c r="BD148" s="88">
        <v>3</v>
      </c>
      <c r="BE148" s="67">
        <f t="shared" si="897"/>
        <v>259205.09999999998</v>
      </c>
      <c r="BF148" s="68">
        <v>8</v>
      </c>
      <c r="BG148" s="67">
        <f t="shared" si="898"/>
        <v>754051.20000000007</v>
      </c>
      <c r="BH148" s="68">
        <v>13</v>
      </c>
      <c r="BI148" s="67">
        <f t="shared" si="899"/>
        <v>1225333.2</v>
      </c>
      <c r="BJ148" s="88"/>
      <c r="BK148" s="67">
        <f t="shared" si="900"/>
        <v>0</v>
      </c>
      <c r="BL148" s="88"/>
      <c r="BM148" s="67">
        <f t="shared" si="901"/>
        <v>0</v>
      </c>
      <c r="BN148" s="88">
        <v>3</v>
      </c>
      <c r="BO148" s="67">
        <f t="shared" si="902"/>
        <v>311046.12000000005</v>
      </c>
      <c r="BP148" s="88">
        <v>1</v>
      </c>
      <c r="BQ148" s="67">
        <f t="shared" si="903"/>
        <v>94256.400000000009</v>
      </c>
      <c r="BR148" s="88"/>
      <c r="BS148" s="67">
        <f t="shared" si="904"/>
        <v>0</v>
      </c>
      <c r="BT148" s="88"/>
      <c r="BU148" s="67">
        <f t="shared" si="905"/>
        <v>0</v>
      </c>
      <c r="BV148" s="68">
        <v>4</v>
      </c>
      <c r="BW148" s="67">
        <f t="shared" si="906"/>
        <v>471282.00000000006</v>
      </c>
      <c r="BX148" s="68">
        <v>3</v>
      </c>
      <c r="BY148" s="67">
        <f t="shared" si="907"/>
        <v>282769.2</v>
      </c>
      <c r="BZ148" s="88">
        <v>2</v>
      </c>
      <c r="CA148" s="75">
        <f t="shared" si="908"/>
        <v>188512.80000000002</v>
      </c>
      <c r="CB148" s="88"/>
      <c r="CC148" s="67">
        <f t="shared" si="909"/>
        <v>0</v>
      </c>
      <c r="CD148" s="88"/>
      <c r="CE148" s="67">
        <f t="shared" si="910"/>
        <v>0</v>
      </c>
      <c r="CF148" s="88"/>
      <c r="CG148" s="67">
        <f t="shared" si="911"/>
        <v>0</v>
      </c>
      <c r="CH148" s="68"/>
      <c r="CI148" s="68">
        <f t="shared" si="912"/>
        <v>0</v>
      </c>
      <c r="CJ148" s="68"/>
      <c r="CK148" s="67">
        <f t="shared" si="913"/>
        <v>0</v>
      </c>
      <c r="CL148" s="88"/>
      <c r="CM148" s="67">
        <f t="shared" si="914"/>
        <v>0</v>
      </c>
      <c r="CN148" s="88"/>
      <c r="CO148" s="67">
        <f t="shared" si="915"/>
        <v>0</v>
      </c>
      <c r="CP148" s="88"/>
      <c r="CQ148" s="67">
        <f t="shared" si="916"/>
        <v>0</v>
      </c>
      <c r="CR148" s="88"/>
      <c r="CS148" s="67">
        <f t="shared" si="917"/>
        <v>0</v>
      </c>
      <c r="CT148" s="68">
        <v>9</v>
      </c>
      <c r="CU148" s="67">
        <f t="shared" si="918"/>
        <v>798822.98999999987</v>
      </c>
      <c r="CV148" s="88"/>
      <c r="CW148" s="67">
        <f t="shared" si="919"/>
        <v>0</v>
      </c>
      <c r="CX148" s="82"/>
      <c r="CY148" s="67">
        <f t="shared" si="920"/>
        <v>0</v>
      </c>
      <c r="CZ148" s="68"/>
      <c r="DA148" s="67">
        <f t="shared" si="921"/>
        <v>0</v>
      </c>
      <c r="DB148" s="88"/>
      <c r="DC148" s="73">
        <f t="shared" si="922"/>
        <v>0</v>
      </c>
      <c r="DD148" s="88"/>
      <c r="DE148" s="67">
        <f t="shared" si="923"/>
        <v>0</v>
      </c>
      <c r="DF148" s="92"/>
      <c r="DG148" s="67">
        <f t="shared" si="924"/>
        <v>0</v>
      </c>
      <c r="DH148" s="68"/>
      <c r="DI148" s="67">
        <f t="shared" si="925"/>
        <v>0</v>
      </c>
      <c r="DJ148" s="88"/>
      <c r="DK148" s="67">
        <f t="shared" si="926"/>
        <v>0</v>
      </c>
      <c r="DL148" s="88"/>
      <c r="DM148" s="75">
        <f t="shared" si="927"/>
        <v>0</v>
      </c>
      <c r="DN148" s="77">
        <f t="shared" si="928"/>
        <v>133</v>
      </c>
      <c r="DO148" s="75">
        <f t="shared" si="928"/>
        <v>12676700.329999998</v>
      </c>
    </row>
    <row r="149" spans="1:119" s="8" customFormat="1" ht="52.5" customHeight="1" x14ac:dyDescent="0.25">
      <c r="A149" s="78" t="s">
        <v>275</v>
      </c>
      <c r="B149" s="79">
        <v>121</v>
      </c>
      <c r="C149" s="60" t="s">
        <v>276</v>
      </c>
      <c r="D149" s="61">
        <v>22900</v>
      </c>
      <c r="E149" s="131">
        <v>4.24</v>
      </c>
      <c r="F149" s="131"/>
      <c r="G149" s="63">
        <v>1</v>
      </c>
      <c r="H149" s="64"/>
      <c r="I149" s="64"/>
      <c r="J149" s="61">
        <v>1.4</v>
      </c>
      <c r="K149" s="61">
        <v>1.68</v>
      </c>
      <c r="L149" s="61">
        <v>2.23</v>
      </c>
      <c r="M149" s="65">
        <v>2.57</v>
      </c>
      <c r="N149" s="68">
        <v>2</v>
      </c>
      <c r="O149" s="67">
        <f>(N149*$D149*$E149*$G149*$J149*$O$8)</f>
        <v>299055.68</v>
      </c>
      <c r="P149" s="68">
        <v>11</v>
      </c>
      <c r="Q149" s="68">
        <f t="shared" si="877"/>
        <v>1644806.24</v>
      </c>
      <c r="R149" s="68"/>
      <c r="S149" s="67">
        <f t="shared" si="878"/>
        <v>0</v>
      </c>
      <c r="T149" s="68"/>
      <c r="U149" s="67">
        <f t="shared" si="879"/>
        <v>0</v>
      </c>
      <c r="V149" s="68">
        <v>180</v>
      </c>
      <c r="W149" s="67">
        <f t="shared" si="880"/>
        <v>26915011.200000003</v>
      </c>
      <c r="X149" s="88"/>
      <c r="Y149" s="67">
        <f t="shared" si="881"/>
        <v>0</v>
      </c>
      <c r="Z149" s="68"/>
      <c r="AA149" s="67">
        <f t="shared" si="882"/>
        <v>0</v>
      </c>
      <c r="AB149" s="88"/>
      <c r="AC149" s="67">
        <f t="shared" si="883"/>
        <v>0</v>
      </c>
      <c r="AD149" s="68">
        <v>1</v>
      </c>
      <c r="AE149" s="67">
        <f t="shared" si="884"/>
        <v>149527.84</v>
      </c>
      <c r="AF149" s="88"/>
      <c r="AG149" s="67">
        <f t="shared" si="885"/>
        <v>0</v>
      </c>
      <c r="AH149" s="130"/>
      <c r="AI149" s="67">
        <f t="shared" si="886"/>
        <v>0</v>
      </c>
      <c r="AJ149" s="68">
        <v>27</v>
      </c>
      <c r="AK149" s="67">
        <f t="shared" si="887"/>
        <v>4037251.68</v>
      </c>
      <c r="AL149" s="82">
        <v>72</v>
      </c>
      <c r="AM149" s="67">
        <f t="shared" si="888"/>
        <v>12919205.376000002</v>
      </c>
      <c r="AN149" s="88"/>
      <c r="AO149" s="73">
        <f t="shared" si="889"/>
        <v>0</v>
      </c>
      <c r="AP149" s="88"/>
      <c r="AQ149" s="67">
        <f t="shared" si="890"/>
        <v>0</v>
      </c>
      <c r="AR149" s="88"/>
      <c r="AS149" s="68">
        <f t="shared" si="891"/>
        <v>0</v>
      </c>
      <c r="AT149" s="68">
        <v>19</v>
      </c>
      <c r="AU149" s="68">
        <f t="shared" si="892"/>
        <v>2970166.6399999992</v>
      </c>
      <c r="AV149" s="88"/>
      <c r="AW149" s="67">
        <f t="shared" si="893"/>
        <v>0</v>
      </c>
      <c r="AX149" s="88"/>
      <c r="AY149" s="67">
        <f t="shared" si="894"/>
        <v>0</v>
      </c>
      <c r="AZ149" s="88"/>
      <c r="BA149" s="67">
        <f t="shared" si="895"/>
        <v>0</v>
      </c>
      <c r="BB149" s="88"/>
      <c r="BC149" s="67">
        <f t="shared" si="896"/>
        <v>0</v>
      </c>
      <c r="BD149" s="88"/>
      <c r="BE149" s="67">
        <f t="shared" si="897"/>
        <v>0</v>
      </c>
      <c r="BF149" s="68"/>
      <c r="BG149" s="67">
        <f t="shared" si="898"/>
        <v>0</v>
      </c>
      <c r="BH149" s="68">
        <v>12</v>
      </c>
      <c r="BI149" s="67">
        <f t="shared" si="899"/>
        <v>1957455.3599999999</v>
      </c>
      <c r="BJ149" s="88"/>
      <c r="BK149" s="67">
        <f t="shared" si="900"/>
        <v>0</v>
      </c>
      <c r="BL149" s="88"/>
      <c r="BM149" s="67">
        <f t="shared" si="901"/>
        <v>0</v>
      </c>
      <c r="BN149" s="68">
        <v>1</v>
      </c>
      <c r="BO149" s="67">
        <f t="shared" si="902"/>
        <v>179433.40800000002</v>
      </c>
      <c r="BP149" s="88">
        <v>1</v>
      </c>
      <c r="BQ149" s="67">
        <f t="shared" si="903"/>
        <v>163121.28</v>
      </c>
      <c r="BR149" s="88"/>
      <c r="BS149" s="67">
        <f t="shared" si="904"/>
        <v>0</v>
      </c>
      <c r="BT149" s="88"/>
      <c r="BU149" s="67">
        <f t="shared" si="905"/>
        <v>0</v>
      </c>
      <c r="BV149" s="68"/>
      <c r="BW149" s="67">
        <f t="shared" si="906"/>
        <v>0</v>
      </c>
      <c r="BX149" s="68"/>
      <c r="BY149" s="67">
        <f t="shared" si="907"/>
        <v>0</v>
      </c>
      <c r="BZ149" s="88"/>
      <c r="CA149" s="75">
        <f t="shared" si="908"/>
        <v>0</v>
      </c>
      <c r="CB149" s="88"/>
      <c r="CC149" s="67">
        <f t="shared" si="909"/>
        <v>0</v>
      </c>
      <c r="CD149" s="88"/>
      <c r="CE149" s="67">
        <f t="shared" si="910"/>
        <v>0</v>
      </c>
      <c r="CF149" s="88"/>
      <c r="CG149" s="67">
        <f t="shared" si="911"/>
        <v>0</v>
      </c>
      <c r="CH149" s="68"/>
      <c r="CI149" s="68">
        <f t="shared" si="912"/>
        <v>0</v>
      </c>
      <c r="CJ149" s="68"/>
      <c r="CK149" s="67">
        <f t="shared" si="913"/>
        <v>0</v>
      </c>
      <c r="CL149" s="88"/>
      <c r="CM149" s="67">
        <f t="shared" si="914"/>
        <v>0</v>
      </c>
      <c r="CN149" s="88"/>
      <c r="CO149" s="67">
        <f t="shared" si="915"/>
        <v>0</v>
      </c>
      <c r="CP149" s="88"/>
      <c r="CQ149" s="67">
        <f t="shared" si="916"/>
        <v>0</v>
      </c>
      <c r="CR149" s="68"/>
      <c r="CS149" s="67">
        <f t="shared" si="917"/>
        <v>0</v>
      </c>
      <c r="CT149" s="68"/>
      <c r="CU149" s="67">
        <f t="shared" si="918"/>
        <v>0</v>
      </c>
      <c r="CV149" s="88"/>
      <c r="CW149" s="67">
        <f t="shared" si="919"/>
        <v>0</v>
      </c>
      <c r="CX149" s="82"/>
      <c r="CY149" s="67">
        <f t="shared" si="920"/>
        <v>0</v>
      </c>
      <c r="CZ149" s="68"/>
      <c r="DA149" s="67">
        <f t="shared" si="921"/>
        <v>0</v>
      </c>
      <c r="DB149" s="88"/>
      <c r="DC149" s="73">
        <f t="shared" si="922"/>
        <v>0</v>
      </c>
      <c r="DD149" s="88"/>
      <c r="DE149" s="67">
        <f t="shared" si="923"/>
        <v>0</v>
      </c>
      <c r="DF149" s="92"/>
      <c r="DG149" s="67">
        <f t="shared" si="924"/>
        <v>0</v>
      </c>
      <c r="DH149" s="68"/>
      <c r="DI149" s="67">
        <f t="shared" si="925"/>
        <v>0</v>
      </c>
      <c r="DJ149" s="88"/>
      <c r="DK149" s="67">
        <f t="shared" si="926"/>
        <v>0</v>
      </c>
      <c r="DL149" s="88"/>
      <c r="DM149" s="75">
        <f t="shared" si="927"/>
        <v>0</v>
      </c>
      <c r="DN149" s="77">
        <f t="shared" si="928"/>
        <v>326</v>
      </c>
      <c r="DO149" s="75">
        <f t="shared" si="928"/>
        <v>51235034.704000004</v>
      </c>
    </row>
    <row r="150" spans="1:119" ht="48.75" customHeight="1" x14ac:dyDescent="0.25">
      <c r="A150" s="78"/>
      <c r="B150" s="79">
        <v>122</v>
      </c>
      <c r="C150" s="60" t="s">
        <v>277</v>
      </c>
      <c r="D150" s="61">
        <v>22900</v>
      </c>
      <c r="E150" s="80">
        <v>1.4</v>
      </c>
      <c r="F150" s="80"/>
      <c r="G150" s="63">
        <v>1</v>
      </c>
      <c r="H150" s="64"/>
      <c r="I150" s="64"/>
      <c r="J150" s="61">
        <v>1.4</v>
      </c>
      <c r="K150" s="61">
        <v>1.68</v>
      </c>
      <c r="L150" s="61">
        <v>2.23</v>
      </c>
      <c r="M150" s="65">
        <v>2.57</v>
      </c>
      <c r="N150" s="68"/>
      <c r="O150" s="67">
        <f t="shared" si="874"/>
        <v>0</v>
      </c>
      <c r="P150" s="68">
        <v>0</v>
      </c>
      <c r="Q150" s="68">
        <f t="shared" si="877"/>
        <v>0</v>
      </c>
      <c r="R150" s="68"/>
      <c r="S150" s="67">
        <f t="shared" si="878"/>
        <v>0</v>
      </c>
      <c r="T150" s="68"/>
      <c r="U150" s="67">
        <f t="shared" si="879"/>
        <v>0</v>
      </c>
      <c r="V150" s="68">
        <v>1</v>
      </c>
      <c r="W150" s="67">
        <f t="shared" si="880"/>
        <v>49372.399999999994</v>
      </c>
      <c r="X150" s="68">
        <v>0</v>
      </c>
      <c r="Y150" s="67">
        <f t="shared" si="881"/>
        <v>0</v>
      </c>
      <c r="Z150" s="68"/>
      <c r="AA150" s="67">
        <f t="shared" si="882"/>
        <v>0</v>
      </c>
      <c r="AB150" s="68">
        <v>0</v>
      </c>
      <c r="AC150" s="67">
        <f t="shared" si="883"/>
        <v>0</v>
      </c>
      <c r="AD150" s="68"/>
      <c r="AE150" s="67">
        <f t="shared" si="884"/>
        <v>0</v>
      </c>
      <c r="AF150" s="68">
        <v>0</v>
      </c>
      <c r="AG150" s="67">
        <f t="shared" si="885"/>
        <v>0</v>
      </c>
      <c r="AH150" s="130"/>
      <c r="AI150" s="67">
        <f t="shared" si="886"/>
        <v>0</v>
      </c>
      <c r="AJ150" s="68">
        <v>7</v>
      </c>
      <c r="AK150" s="67">
        <f t="shared" si="887"/>
        <v>345606.80000000005</v>
      </c>
      <c r="AL150" s="81">
        <v>0</v>
      </c>
      <c r="AM150" s="67">
        <f t="shared" si="888"/>
        <v>0</v>
      </c>
      <c r="AN150" s="68"/>
      <c r="AO150" s="73">
        <f t="shared" si="889"/>
        <v>0</v>
      </c>
      <c r="AP150" s="68"/>
      <c r="AQ150" s="67">
        <f t="shared" si="890"/>
        <v>0</v>
      </c>
      <c r="AR150" s="68">
        <v>0</v>
      </c>
      <c r="AS150" s="68">
        <f t="shared" si="891"/>
        <v>0</v>
      </c>
      <c r="AT150" s="68"/>
      <c r="AU150" s="68">
        <f t="shared" si="892"/>
        <v>0</v>
      </c>
      <c r="AV150" s="68">
        <v>0</v>
      </c>
      <c r="AW150" s="67">
        <f t="shared" si="893"/>
        <v>0</v>
      </c>
      <c r="AX150" s="68">
        <v>0</v>
      </c>
      <c r="AY150" s="67">
        <f t="shared" si="894"/>
        <v>0</v>
      </c>
      <c r="AZ150" s="68">
        <v>0</v>
      </c>
      <c r="BA150" s="67">
        <f t="shared" si="895"/>
        <v>0</v>
      </c>
      <c r="BB150" s="68"/>
      <c r="BC150" s="67">
        <f t="shared" si="896"/>
        <v>0</v>
      </c>
      <c r="BD150" s="68"/>
      <c r="BE150" s="67">
        <f t="shared" si="897"/>
        <v>0</v>
      </c>
      <c r="BF150" s="68"/>
      <c r="BG150" s="67">
        <f t="shared" si="898"/>
        <v>0</v>
      </c>
      <c r="BH150" s="68">
        <v>0</v>
      </c>
      <c r="BI150" s="67">
        <f t="shared" si="899"/>
        <v>0</v>
      </c>
      <c r="BJ150" s="68">
        <v>0</v>
      </c>
      <c r="BK150" s="67">
        <f t="shared" si="900"/>
        <v>0</v>
      </c>
      <c r="BL150" s="68">
        <v>0</v>
      </c>
      <c r="BM150" s="67">
        <f t="shared" si="901"/>
        <v>0</v>
      </c>
      <c r="BN150" s="68">
        <v>1</v>
      </c>
      <c r="BO150" s="67">
        <f t="shared" si="902"/>
        <v>59246.87999999999</v>
      </c>
      <c r="BP150" s="68"/>
      <c r="BQ150" s="67">
        <f t="shared" si="903"/>
        <v>0</v>
      </c>
      <c r="BR150" s="68"/>
      <c r="BS150" s="67">
        <f t="shared" si="904"/>
        <v>0</v>
      </c>
      <c r="BT150" s="68"/>
      <c r="BU150" s="67">
        <f t="shared" si="905"/>
        <v>0</v>
      </c>
      <c r="BV150" s="68"/>
      <c r="BW150" s="67">
        <f t="shared" si="906"/>
        <v>0</v>
      </c>
      <c r="BX150" s="68">
        <v>1</v>
      </c>
      <c r="BY150" s="67">
        <f t="shared" si="907"/>
        <v>53860.799999999988</v>
      </c>
      <c r="BZ150" s="68"/>
      <c r="CA150" s="75">
        <f t="shared" si="908"/>
        <v>0</v>
      </c>
      <c r="CB150" s="68">
        <v>0</v>
      </c>
      <c r="CC150" s="67">
        <f t="shared" si="909"/>
        <v>0</v>
      </c>
      <c r="CD150" s="68">
        <v>0</v>
      </c>
      <c r="CE150" s="67">
        <f t="shared" si="910"/>
        <v>0</v>
      </c>
      <c r="CF150" s="68">
        <v>0</v>
      </c>
      <c r="CG150" s="67">
        <f t="shared" si="911"/>
        <v>0</v>
      </c>
      <c r="CH150" s="68"/>
      <c r="CI150" s="68">
        <f t="shared" si="912"/>
        <v>0</v>
      </c>
      <c r="CJ150" s="68"/>
      <c r="CK150" s="67">
        <f t="shared" si="913"/>
        <v>0</v>
      </c>
      <c r="CL150" s="68">
        <v>0</v>
      </c>
      <c r="CM150" s="67">
        <f t="shared" si="914"/>
        <v>0</v>
      </c>
      <c r="CN150" s="68"/>
      <c r="CO150" s="67">
        <f t="shared" si="915"/>
        <v>0</v>
      </c>
      <c r="CP150" s="68"/>
      <c r="CQ150" s="67">
        <f t="shared" si="916"/>
        <v>0</v>
      </c>
      <c r="CR150" s="68"/>
      <c r="CS150" s="67">
        <f t="shared" si="917"/>
        <v>0</v>
      </c>
      <c r="CT150" s="68">
        <v>1</v>
      </c>
      <c r="CU150" s="67">
        <f t="shared" si="918"/>
        <v>50718.919999999984</v>
      </c>
      <c r="CV150" s="68">
        <v>0</v>
      </c>
      <c r="CW150" s="67">
        <f t="shared" si="919"/>
        <v>0</v>
      </c>
      <c r="CX150" s="82">
        <v>0</v>
      </c>
      <c r="CY150" s="67">
        <f t="shared" si="920"/>
        <v>0</v>
      </c>
      <c r="CZ150" s="68"/>
      <c r="DA150" s="67">
        <f t="shared" si="921"/>
        <v>0</v>
      </c>
      <c r="DB150" s="68">
        <v>0</v>
      </c>
      <c r="DC150" s="73">
        <f t="shared" si="922"/>
        <v>0</v>
      </c>
      <c r="DD150" s="68"/>
      <c r="DE150" s="67">
        <f t="shared" si="923"/>
        <v>0</v>
      </c>
      <c r="DF150" s="83"/>
      <c r="DG150" s="67">
        <f t="shared" si="924"/>
        <v>0</v>
      </c>
      <c r="DH150" s="68"/>
      <c r="DI150" s="67">
        <f t="shared" si="925"/>
        <v>0</v>
      </c>
      <c r="DJ150" s="68"/>
      <c r="DK150" s="67">
        <f t="shared" si="926"/>
        <v>0</v>
      </c>
      <c r="DL150" s="68"/>
      <c r="DM150" s="75">
        <f t="shared" si="927"/>
        <v>0</v>
      </c>
      <c r="DN150" s="77">
        <f t="shared" si="928"/>
        <v>11</v>
      </c>
      <c r="DO150" s="75">
        <f t="shared" si="928"/>
        <v>558805.80000000005</v>
      </c>
    </row>
    <row r="151" spans="1:119" ht="45" customHeight="1" x14ac:dyDescent="0.25">
      <c r="A151" s="78"/>
      <c r="B151" s="79">
        <v>123</v>
      </c>
      <c r="C151" s="60" t="s">
        <v>278</v>
      </c>
      <c r="D151" s="61">
        <v>22900</v>
      </c>
      <c r="E151" s="80">
        <v>2.46</v>
      </c>
      <c r="F151" s="80"/>
      <c r="G151" s="63">
        <v>1</v>
      </c>
      <c r="H151" s="64"/>
      <c r="I151" s="64"/>
      <c r="J151" s="61">
        <v>1.4</v>
      </c>
      <c r="K151" s="61">
        <v>1.68</v>
      </c>
      <c r="L151" s="61">
        <v>2.23</v>
      </c>
      <c r="M151" s="65">
        <v>2.57</v>
      </c>
      <c r="N151" s="68">
        <v>9</v>
      </c>
      <c r="O151" s="67">
        <f t="shared" si="874"/>
        <v>780789.24</v>
      </c>
      <c r="P151" s="68">
        <v>0</v>
      </c>
      <c r="Q151" s="68">
        <f t="shared" si="877"/>
        <v>0</v>
      </c>
      <c r="R151" s="68"/>
      <c r="S151" s="67">
        <f t="shared" si="878"/>
        <v>0</v>
      </c>
      <c r="T151" s="68"/>
      <c r="U151" s="67">
        <f t="shared" si="879"/>
        <v>0</v>
      </c>
      <c r="V151" s="68">
        <v>225</v>
      </c>
      <c r="W151" s="67">
        <f t="shared" si="880"/>
        <v>19519731</v>
      </c>
      <c r="X151" s="68"/>
      <c r="Y151" s="67">
        <f t="shared" si="881"/>
        <v>0</v>
      </c>
      <c r="Z151" s="68"/>
      <c r="AA151" s="67">
        <f t="shared" si="882"/>
        <v>0</v>
      </c>
      <c r="AB151" s="68"/>
      <c r="AC151" s="67">
        <f t="shared" si="883"/>
        <v>0</v>
      </c>
      <c r="AD151" s="68">
        <v>1</v>
      </c>
      <c r="AE151" s="67">
        <f t="shared" si="884"/>
        <v>86754.36</v>
      </c>
      <c r="AF151" s="68"/>
      <c r="AG151" s="67">
        <f t="shared" si="885"/>
        <v>0</v>
      </c>
      <c r="AH151" s="130"/>
      <c r="AI151" s="67">
        <f t="shared" si="886"/>
        <v>0</v>
      </c>
      <c r="AJ151" s="68">
        <v>9</v>
      </c>
      <c r="AK151" s="67">
        <f t="shared" si="887"/>
        <v>780789.24</v>
      </c>
      <c r="AL151" s="82">
        <v>21</v>
      </c>
      <c r="AM151" s="67">
        <f t="shared" si="888"/>
        <v>2186209.872</v>
      </c>
      <c r="AN151" s="68"/>
      <c r="AO151" s="73">
        <f t="shared" si="889"/>
        <v>0</v>
      </c>
      <c r="AP151" s="68"/>
      <c r="AQ151" s="67">
        <f t="shared" si="890"/>
        <v>0</v>
      </c>
      <c r="AR151" s="68">
        <v>1</v>
      </c>
      <c r="AS151" s="68">
        <f t="shared" si="891"/>
        <v>70980.84</v>
      </c>
      <c r="AT151" s="68"/>
      <c r="AU151" s="68">
        <f t="shared" si="892"/>
        <v>0</v>
      </c>
      <c r="AV151" s="68"/>
      <c r="AW151" s="67">
        <f t="shared" si="893"/>
        <v>0</v>
      </c>
      <c r="AX151" s="68"/>
      <c r="AY151" s="67">
        <f t="shared" si="894"/>
        <v>0</v>
      </c>
      <c r="AZ151" s="68"/>
      <c r="BA151" s="67">
        <f t="shared" si="895"/>
        <v>0</v>
      </c>
      <c r="BB151" s="68"/>
      <c r="BC151" s="67">
        <f t="shared" si="896"/>
        <v>0</v>
      </c>
      <c r="BD151" s="68"/>
      <c r="BE151" s="67">
        <f t="shared" si="897"/>
        <v>0</v>
      </c>
      <c r="BF151" s="68">
        <v>28</v>
      </c>
      <c r="BG151" s="67">
        <f t="shared" si="898"/>
        <v>2649951.36</v>
      </c>
      <c r="BH151" s="68"/>
      <c r="BI151" s="67">
        <f t="shared" si="899"/>
        <v>0</v>
      </c>
      <c r="BJ151" s="68"/>
      <c r="BK151" s="67">
        <f t="shared" si="900"/>
        <v>0</v>
      </c>
      <c r="BL151" s="68"/>
      <c r="BM151" s="67">
        <f t="shared" si="901"/>
        <v>0</v>
      </c>
      <c r="BN151" s="68"/>
      <c r="BO151" s="67">
        <f t="shared" si="902"/>
        <v>0</v>
      </c>
      <c r="BP151" s="68"/>
      <c r="BQ151" s="67">
        <f t="shared" si="903"/>
        <v>0</v>
      </c>
      <c r="BR151" s="68"/>
      <c r="BS151" s="67">
        <f t="shared" si="904"/>
        <v>0</v>
      </c>
      <c r="BT151" s="68"/>
      <c r="BU151" s="67">
        <f t="shared" si="905"/>
        <v>0</v>
      </c>
      <c r="BV151" s="68"/>
      <c r="BW151" s="67">
        <f t="shared" si="906"/>
        <v>0</v>
      </c>
      <c r="BX151" s="68"/>
      <c r="BY151" s="67">
        <f t="shared" si="907"/>
        <v>0</v>
      </c>
      <c r="BZ151" s="68"/>
      <c r="CA151" s="75">
        <f t="shared" si="908"/>
        <v>0</v>
      </c>
      <c r="CB151" s="68"/>
      <c r="CC151" s="67">
        <f t="shared" si="909"/>
        <v>0</v>
      </c>
      <c r="CD151" s="68"/>
      <c r="CE151" s="67">
        <f t="shared" si="910"/>
        <v>0</v>
      </c>
      <c r="CF151" s="68"/>
      <c r="CG151" s="67">
        <f t="shared" si="911"/>
        <v>0</v>
      </c>
      <c r="CH151" s="68"/>
      <c r="CI151" s="68">
        <f t="shared" si="912"/>
        <v>0</v>
      </c>
      <c r="CJ151" s="68"/>
      <c r="CK151" s="67">
        <f t="shared" si="913"/>
        <v>0</v>
      </c>
      <c r="CL151" s="68"/>
      <c r="CM151" s="67">
        <f t="shared" si="914"/>
        <v>0</v>
      </c>
      <c r="CN151" s="68"/>
      <c r="CO151" s="67">
        <f t="shared" si="915"/>
        <v>0</v>
      </c>
      <c r="CP151" s="68"/>
      <c r="CQ151" s="67">
        <f t="shared" si="916"/>
        <v>0</v>
      </c>
      <c r="CR151" s="68"/>
      <c r="CS151" s="67">
        <f t="shared" si="917"/>
        <v>0</v>
      </c>
      <c r="CT151" s="68"/>
      <c r="CU151" s="67">
        <f t="shared" si="918"/>
        <v>0</v>
      </c>
      <c r="CV151" s="68"/>
      <c r="CW151" s="67">
        <f t="shared" si="919"/>
        <v>0</v>
      </c>
      <c r="CX151" s="82">
        <v>0</v>
      </c>
      <c r="CY151" s="67">
        <f t="shared" si="920"/>
        <v>0</v>
      </c>
      <c r="CZ151" s="68"/>
      <c r="DA151" s="67">
        <f t="shared" si="921"/>
        <v>0</v>
      </c>
      <c r="DB151" s="68"/>
      <c r="DC151" s="73">
        <f t="shared" si="922"/>
        <v>0</v>
      </c>
      <c r="DD151" s="68"/>
      <c r="DE151" s="67">
        <f t="shared" si="923"/>
        <v>0</v>
      </c>
      <c r="DF151" s="83"/>
      <c r="DG151" s="67">
        <f t="shared" si="924"/>
        <v>0</v>
      </c>
      <c r="DH151" s="68"/>
      <c r="DI151" s="67">
        <f t="shared" si="925"/>
        <v>0</v>
      </c>
      <c r="DJ151" s="68"/>
      <c r="DK151" s="67">
        <f t="shared" si="926"/>
        <v>0</v>
      </c>
      <c r="DL151" s="68"/>
      <c r="DM151" s="75">
        <f t="shared" si="927"/>
        <v>0</v>
      </c>
      <c r="DN151" s="77">
        <f t="shared" si="928"/>
        <v>294</v>
      </c>
      <c r="DO151" s="75">
        <f t="shared" si="928"/>
        <v>26075205.911999997</v>
      </c>
    </row>
    <row r="152" spans="1:119" ht="45" customHeight="1" thickBot="1" x14ac:dyDescent="0.3">
      <c r="A152" s="78"/>
      <c r="B152" s="79">
        <v>124</v>
      </c>
      <c r="C152" s="60" t="s">
        <v>279</v>
      </c>
      <c r="D152" s="61">
        <v>22900</v>
      </c>
      <c r="E152" s="80">
        <v>3.24</v>
      </c>
      <c r="F152" s="80"/>
      <c r="G152" s="63">
        <v>1</v>
      </c>
      <c r="H152" s="64"/>
      <c r="I152" s="64"/>
      <c r="J152" s="61">
        <v>1.4</v>
      </c>
      <c r="K152" s="61">
        <v>1.68</v>
      </c>
      <c r="L152" s="61">
        <v>2.23</v>
      </c>
      <c r="M152" s="65">
        <v>2.57</v>
      </c>
      <c r="N152" s="68"/>
      <c r="O152" s="67">
        <f t="shared" si="874"/>
        <v>0</v>
      </c>
      <c r="P152" s="68">
        <v>0</v>
      </c>
      <c r="Q152" s="68">
        <f t="shared" si="877"/>
        <v>0</v>
      </c>
      <c r="R152" s="68"/>
      <c r="S152" s="67">
        <f t="shared" si="878"/>
        <v>0</v>
      </c>
      <c r="T152" s="68"/>
      <c r="U152" s="67">
        <f t="shared" si="879"/>
        <v>0</v>
      </c>
      <c r="V152" s="68">
        <v>20</v>
      </c>
      <c r="W152" s="67">
        <f t="shared" si="880"/>
        <v>2285236.7999999998</v>
      </c>
      <c r="X152" s="68"/>
      <c r="Y152" s="67">
        <f t="shared" si="881"/>
        <v>0</v>
      </c>
      <c r="Z152" s="68"/>
      <c r="AA152" s="67">
        <f t="shared" si="882"/>
        <v>0</v>
      </c>
      <c r="AB152" s="68"/>
      <c r="AC152" s="67">
        <f t="shared" si="883"/>
        <v>0</v>
      </c>
      <c r="AD152" s="68"/>
      <c r="AE152" s="67">
        <f t="shared" si="884"/>
        <v>0</v>
      </c>
      <c r="AF152" s="68"/>
      <c r="AG152" s="67">
        <f t="shared" si="885"/>
        <v>0</v>
      </c>
      <c r="AH152" s="130"/>
      <c r="AI152" s="67">
        <f t="shared" si="886"/>
        <v>0</v>
      </c>
      <c r="AJ152" s="68"/>
      <c r="AK152" s="67">
        <f t="shared" si="887"/>
        <v>0</v>
      </c>
      <c r="AL152" s="82">
        <v>2</v>
      </c>
      <c r="AM152" s="102">
        <f t="shared" si="888"/>
        <v>274228.41600000003</v>
      </c>
      <c r="AN152" s="68"/>
      <c r="AO152" s="73">
        <f t="shared" si="889"/>
        <v>0</v>
      </c>
      <c r="AP152" s="68"/>
      <c r="AQ152" s="67">
        <f t="shared" si="890"/>
        <v>0</v>
      </c>
      <c r="AR152" s="68"/>
      <c r="AS152" s="68">
        <f t="shared" si="891"/>
        <v>0</v>
      </c>
      <c r="AT152" s="68"/>
      <c r="AU152" s="68">
        <f t="shared" si="892"/>
        <v>0</v>
      </c>
      <c r="AV152" s="68"/>
      <c r="AW152" s="67">
        <f t="shared" si="893"/>
        <v>0</v>
      </c>
      <c r="AX152" s="68"/>
      <c r="AY152" s="67">
        <f t="shared" si="894"/>
        <v>0</v>
      </c>
      <c r="AZ152" s="68"/>
      <c r="BA152" s="67">
        <f t="shared" si="895"/>
        <v>0</v>
      </c>
      <c r="BB152" s="68"/>
      <c r="BC152" s="67">
        <f t="shared" si="896"/>
        <v>0</v>
      </c>
      <c r="BD152" s="68"/>
      <c r="BE152" s="67">
        <f t="shared" si="897"/>
        <v>0</v>
      </c>
      <c r="BF152" s="68"/>
      <c r="BG152" s="67">
        <f t="shared" si="898"/>
        <v>0</v>
      </c>
      <c r="BH152" s="68"/>
      <c r="BI152" s="67">
        <f t="shared" si="899"/>
        <v>0</v>
      </c>
      <c r="BJ152" s="68"/>
      <c r="BK152" s="67">
        <f t="shared" si="900"/>
        <v>0</v>
      </c>
      <c r="BL152" s="68"/>
      <c r="BM152" s="67">
        <f t="shared" si="901"/>
        <v>0</v>
      </c>
      <c r="BN152" s="68"/>
      <c r="BO152" s="67">
        <f t="shared" si="902"/>
        <v>0</v>
      </c>
      <c r="BP152" s="68"/>
      <c r="BQ152" s="67">
        <f t="shared" si="903"/>
        <v>0</v>
      </c>
      <c r="BR152" s="68"/>
      <c r="BS152" s="67">
        <f t="shared" si="904"/>
        <v>0</v>
      </c>
      <c r="BT152" s="68"/>
      <c r="BU152" s="67">
        <f t="shared" si="905"/>
        <v>0</v>
      </c>
      <c r="BV152" s="68"/>
      <c r="BW152" s="67">
        <f t="shared" si="906"/>
        <v>0</v>
      </c>
      <c r="BX152" s="68"/>
      <c r="BY152" s="67">
        <f t="shared" si="907"/>
        <v>0</v>
      </c>
      <c r="BZ152" s="68"/>
      <c r="CA152" s="75">
        <f t="shared" si="908"/>
        <v>0</v>
      </c>
      <c r="CB152" s="68"/>
      <c r="CC152" s="67">
        <f t="shared" si="909"/>
        <v>0</v>
      </c>
      <c r="CD152" s="68"/>
      <c r="CE152" s="67">
        <f t="shared" si="910"/>
        <v>0</v>
      </c>
      <c r="CF152" s="68"/>
      <c r="CG152" s="67">
        <f t="shared" si="911"/>
        <v>0</v>
      </c>
      <c r="CH152" s="68"/>
      <c r="CI152" s="68">
        <f t="shared" si="912"/>
        <v>0</v>
      </c>
      <c r="CJ152" s="68"/>
      <c r="CK152" s="67">
        <f t="shared" si="913"/>
        <v>0</v>
      </c>
      <c r="CL152" s="68"/>
      <c r="CM152" s="67">
        <f t="shared" si="914"/>
        <v>0</v>
      </c>
      <c r="CN152" s="68"/>
      <c r="CO152" s="67">
        <f t="shared" si="915"/>
        <v>0</v>
      </c>
      <c r="CP152" s="68"/>
      <c r="CQ152" s="67">
        <f t="shared" si="916"/>
        <v>0</v>
      </c>
      <c r="CR152" s="68"/>
      <c r="CS152" s="67">
        <f t="shared" si="917"/>
        <v>0</v>
      </c>
      <c r="CT152" s="68"/>
      <c r="CU152" s="67">
        <f t="shared" si="918"/>
        <v>0</v>
      </c>
      <c r="CV152" s="68"/>
      <c r="CW152" s="67">
        <f t="shared" si="919"/>
        <v>0</v>
      </c>
      <c r="CX152" s="82">
        <v>0</v>
      </c>
      <c r="CY152" s="67">
        <f t="shared" si="920"/>
        <v>0</v>
      </c>
      <c r="CZ152" s="68"/>
      <c r="DA152" s="67">
        <f t="shared" si="921"/>
        <v>0</v>
      </c>
      <c r="DB152" s="68"/>
      <c r="DC152" s="73">
        <f t="shared" si="922"/>
        <v>0</v>
      </c>
      <c r="DD152" s="68"/>
      <c r="DE152" s="67">
        <f t="shared" si="923"/>
        <v>0</v>
      </c>
      <c r="DF152" s="83"/>
      <c r="DG152" s="67">
        <f t="shared" si="924"/>
        <v>0</v>
      </c>
      <c r="DH152" s="68"/>
      <c r="DI152" s="67">
        <f t="shared" si="925"/>
        <v>0</v>
      </c>
      <c r="DJ152" s="68"/>
      <c r="DK152" s="67">
        <f t="shared" si="926"/>
        <v>0</v>
      </c>
      <c r="DL152" s="68"/>
      <c r="DM152" s="75">
        <f t="shared" si="927"/>
        <v>0</v>
      </c>
      <c r="DN152" s="77">
        <f t="shared" si="928"/>
        <v>22</v>
      </c>
      <c r="DO152" s="75">
        <f t="shared" si="928"/>
        <v>2559465.216</v>
      </c>
    </row>
    <row r="153" spans="1:119" ht="30" customHeight="1" thickBot="1" x14ac:dyDescent="0.3">
      <c r="A153" s="78"/>
      <c r="B153" s="79">
        <v>125</v>
      </c>
      <c r="C153" s="60" t="s">
        <v>280</v>
      </c>
      <c r="D153" s="61">
        <v>22900</v>
      </c>
      <c r="E153" s="80">
        <v>1.0900000000000001</v>
      </c>
      <c r="F153" s="80"/>
      <c r="G153" s="63">
        <v>1</v>
      </c>
      <c r="H153" s="64"/>
      <c r="I153" s="64"/>
      <c r="J153" s="61">
        <v>1.4</v>
      </c>
      <c r="K153" s="61">
        <v>1.68</v>
      </c>
      <c r="L153" s="61">
        <v>2.23</v>
      </c>
      <c r="M153" s="65">
        <v>2.57</v>
      </c>
      <c r="N153" s="68">
        <v>7</v>
      </c>
      <c r="O153" s="67">
        <f t="shared" si="874"/>
        <v>269079.58</v>
      </c>
      <c r="P153" s="68">
        <v>1</v>
      </c>
      <c r="Q153" s="68">
        <f t="shared" si="877"/>
        <v>38439.94</v>
      </c>
      <c r="R153" s="68"/>
      <c r="S153" s="67">
        <f t="shared" si="878"/>
        <v>0</v>
      </c>
      <c r="T153" s="68"/>
      <c r="U153" s="67">
        <f t="shared" si="879"/>
        <v>0</v>
      </c>
      <c r="V153" s="68">
        <v>70</v>
      </c>
      <c r="W153" s="67">
        <f t="shared" si="880"/>
        <v>2690795.8000000003</v>
      </c>
      <c r="X153" s="68"/>
      <c r="Y153" s="67">
        <f t="shared" si="881"/>
        <v>0</v>
      </c>
      <c r="Z153" s="68"/>
      <c r="AA153" s="67">
        <f t="shared" si="882"/>
        <v>0</v>
      </c>
      <c r="AB153" s="68"/>
      <c r="AC153" s="67">
        <f t="shared" si="883"/>
        <v>0</v>
      </c>
      <c r="AD153" s="68">
        <v>1</v>
      </c>
      <c r="AE153" s="67">
        <f t="shared" si="884"/>
        <v>38439.94</v>
      </c>
      <c r="AF153" s="68"/>
      <c r="AG153" s="67">
        <f t="shared" si="885"/>
        <v>0</v>
      </c>
      <c r="AH153" s="130">
        <v>3</v>
      </c>
      <c r="AI153" s="67">
        <f t="shared" si="886"/>
        <v>115319.82</v>
      </c>
      <c r="AJ153" s="68"/>
      <c r="AK153" s="67">
        <f t="shared" si="887"/>
        <v>0</v>
      </c>
      <c r="AL153" s="82">
        <v>131</v>
      </c>
      <c r="AM153" s="132">
        <f>(AL153*$D153*$E153*$G153*$K153*$AM$8)+0.04</f>
        <v>6042758.6080000019</v>
      </c>
      <c r="AN153" s="83"/>
      <c r="AO153" s="73">
        <f t="shared" si="889"/>
        <v>0</v>
      </c>
      <c r="AP153" s="68"/>
      <c r="AQ153" s="67">
        <f t="shared" si="890"/>
        <v>0</v>
      </c>
      <c r="AR153" s="68"/>
      <c r="AS153" s="68">
        <f t="shared" si="891"/>
        <v>0</v>
      </c>
      <c r="AT153" s="68"/>
      <c r="AU153" s="68">
        <f t="shared" si="892"/>
        <v>0</v>
      </c>
      <c r="AV153" s="68"/>
      <c r="AW153" s="67">
        <f t="shared" si="893"/>
        <v>0</v>
      </c>
      <c r="AX153" s="68"/>
      <c r="AY153" s="67">
        <f t="shared" si="894"/>
        <v>0</v>
      </c>
      <c r="AZ153" s="68"/>
      <c r="BA153" s="67">
        <f t="shared" si="895"/>
        <v>0</v>
      </c>
      <c r="BB153" s="68"/>
      <c r="BC153" s="67">
        <f t="shared" si="896"/>
        <v>0</v>
      </c>
      <c r="BD153" s="68"/>
      <c r="BE153" s="67">
        <f t="shared" si="897"/>
        <v>0</v>
      </c>
      <c r="BF153" s="68"/>
      <c r="BG153" s="67">
        <f t="shared" si="898"/>
        <v>0</v>
      </c>
      <c r="BH153" s="68">
        <v>2</v>
      </c>
      <c r="BI153" s="67">
        <f t="shared" si="899"/>
        <v>83868.960000000006</v>
      </c>
      <c r="BJ153" s="68"/>
      <c r="BK153" s="67">
        <f t="shared" si="900"/>
        <v>0</v>
      </c>
      <c r="BL153" s="68"/>
      <c r="BM153" s="67">
        <f t="shared" si="901"/>
        <v>0</v>
      </c>
      <c r="BN153" s="68"/>
      <c r="BO153" s="67">
        <f t="shared" si="902"/>
        <v>0</v>
      </c>
      <c r="BP153" s="68"/>
      <c r="BQ153" s="67">
        <f t="shared" si="903"/>
        <v>0</v>
      </c>
      <c r="BR153" s="68"/>
      <c r="BS153" s="67">
        <f t="shared" si="904"/>
        <v>0</v>
      </c>
      <c r="BT153" s="68"/>
      <c r="BU153" s="67">
        <f t="shared" si="905"/>
        <v>0</v>
      </c>
      <c r="BV153" s="68"/>
      <c r="BW153" s="67">
        <f t="shared" si="906"/>
        <v>0</v>
      </c>
      <c r="BX153" s="68">
        <v>1</v>
      </c>
      <c r="BY153" s="67">
        <f t="shared" si="907"/>
        <v>41934.480000000003</v>
      </c>
      <c r="BZ153" s="68"/>
      <c r="CA153" s="75">
        <f t="shared" si="908"/>
        <v>0</v>
      </c>
      <c r="CB153" s="68"/>
      <c r="CC153" s="67">
        <f t="shared" si="909"/>
        <v>0</v>
      </c>
      <c r="CD153" s="68"/>
      <c r="CE153" s="67">
        <f t="shared" si="910"/>
        <v>0</v>
      </c>
      <c r="CF153" s="68"/>
      <c r="CG153" s="67">
        <f t="shared" si="911"/>
        <v>0</v>
      </c>
      <c r="CH153" s="68"/>
      <c r="CI153" s="68">
        <f t="shared" si="912"/>
        <v>0</v>
      </c>
      <c r="CJ153" s="68"/>
      <c r="CK153" s="67">
        <f t="shared" si="913"/>
        <v>0</v>
      </c>
      <c r="CL153" s="68"/>
      <c r="CM153" s="67">
        <f t="shared" si="914"/>
        <v>0</v>
      </c>
      <c r="CN153" s="68"/>
      <c r="CO153" s="67">
        <f t="shared" si="915"/>
        <v>0</v>
      </c>
      <c r="CP153" s="68"/>
      <c r="CQ153" s="67">
        <f t="shared" si="916"/>
        <v>0</v>
      </c>
      <c r="CR153" s="68"/>
      <c r="CS153" s="67">
        <f t="shared" si="917"/>
        <v>0</v>
      </c>
      <c r="CT153" s="68"/>
      <c r="CU153" s="67">
        <f t="shared" si="918"/>
        <v>0</v>
      </c>
      <c r="CV153" s="68"/>
      <c r="CW153" s="67">
        <f t="shared" si="919"/>
        <v>0</v>
      </c>
      <c r="CX153" s="82"/>
      <c r="CY153" s="67">
        <f t="shared" si="920"/>
        <v>0</v>
      </c>
      <c r="CZ153" s="68"/>
      <c r="DA153" s="67">
        <f t="shared" si="921"/>
        <v>0</v>
      </c>
      <c r="DB153" s="68"/>
      <c r="DC153" s="73">
        <f t="shared" si="922"/>
        <v>0</v>
      </c>
      <c r="DD153" s="68"/>
      <c r="DE153" s="67">
        <f t="shared" si="923"/>
        <v>0</v>
      </c>
      <c r="DF153" s="83"/>
      <c r="DG153" s="67">
        <f t="shared" si="924"/>
        <v>0</v>
      </c>
      <c r="DH153" s="68"/>
      <c r="DI153" s="67">
        <f t="shared" si="925"/>
        <v>0</v>
      </c>
      <c r="DJ153" s="68"/>
      <c r="DK153" s="67">
        <f t="shared" si="926"/>
        <v>0</v>
      </c>
      <c r="DL153" s="68"/>
      <c r="DM153" s="75">
        <f t="shared" si="927"/>
        <v>0</v>
      </c>
      <c r="DN153" s="77">
        <f t="shared" si="928"/>
        <v>216</v>
      </c>
      <c r="DO153" s="75">
        <f t="shared" si="928"/>
        <v>9320637.1280000024</v>
      </c>
    </row>
    <row r="154" spans="1:119" ht="30" customHeight="1" x14ac:dyDescent="0.25">
      <c r="A154" s="78"/>
      <c r="B154" s="79">
        <v>126</v>
      </c>
      <c r="C154" s="60" t="s">
        <v>281</v>
      </c>
      <c r="D154" s="61">
        <v>22900</v>
      </c>
      <c r="E154" s="80">
        <v>1.36</v>
      </c>
      <c r="F154" s="80"/>
      <c r="G154" s="63">
        <v>1</v>
      </c>
      <c r="H154" s="64"/>
      <c r="I154" s="64"/>
      <c r="J154" s="61">
        <v>1.4</v>
      </c>
      <c r="K154" s="61">
        <v>1.68</v>
      </c>
      <c r="L154" s="61">
        <v>2.23</v>
      </c>
      <c r="M154" s="65">
        <v>2.57</v>
      </c>
      <c r="N154" s="68">
        <v>2</v>
      </c>
      <c r="O154" s="67">
        <f t="shared" si="874"/>
        <v>95923.520000000019</v>
      </c>
      <c r="P154" s="68">
        <v>1</v>
      </c>
      <c r="Q154" s="68">
        <f t="shared" si="877"/>
        <v>47961.760000000009</v>
      </c>
      <c r="R154" s="68"/>
      <c r="S154" s="67">
        <f t="shared" si="878"/>
        <v>0</v>
      </c>
      <c r="T154" s="68"/>
      <c r="U154" s="67">
        <f t="shared" si="879"/>
        <v>0</v>
      </c>
      <c r="V154" s="68">
        <v>2</v>
      </c>
      <c r="W154" s="67">
        <f t="shared" si="880"/>
        <v>95923.520000000019</v>
      </c>
      <c r="X154" s="68"/>
      <c r="Y154" s="67">
        <f t="shared" si="881"/>
        <v>0</v>
      </c>
      <c r="Z154" s="68"/>
      <c r="AA154" s="67">
        <f t="shared" si="882"/>
        <v>0</v>
      </c>
      <c r="AB154" s="68"/>
      <c r="AC154" s="67">
        <f t="shared" si="883"/>
        <v>0</v>
      </c>
      <c r="AD154" s="68"/>
      <c r="AE154" s="67">
        <f t="shared" si="884"/>
        <v>0</v>
      </c>
      <c r="AF154" s="68"/>
      <c r="AG154" s="67">
        <f t="shared" si="885"/>
        <v>0</v>
      </c>
      <c r="AH154" s="130">
        <v>1</v>
      </c>
      <c r="AI154" s="67">
        <f t="shared" si="886"/>
        <v>47961.760000000009</v>
      </c>
      <c r="AJ154" s="68"/>
      <c r="AK154" s="67">
        <f t="shared" si="887"/>
        <v>0</v>
      </c>
      <c r="AL154" s="81">
        <v>2</v>
      </c>
      <c r="AM154" s="120">
        <f>(AL154*$D154*$E154*$G154*$K154*$AM$8)</f>
        <v>115108.22400000002</v>
      </c>
      <c r="AN154" s="68"/>
      <c r="AO154" s="73">
        <f t="shared" si="889"/>
        <v>0</v>
      </c>
      <c r="AP154" s="68"/>
      <c r="AQ154" s="67">
        <f t="shared" si="890"/>
        <v>0</v>
      </c>
      <c r="AR154" s="68"/>
      <c r="AS154" s="68">
        <f t="shared" si="891"/>
        <v>0</v>
      </c>
      <c r="AT154" s="68"/>
      <c r="AU154" s="68">
        <f t="shared" si="892"/>
        <v>0</v>
      </c>
      <c r="AV154" s="68"/>
      <c r="AW154" s="67">
        <f t="shared" si="893"/>
        <v>0</v>
      </c>
      <c r="AX154" s="68"/>
      <c r="AY154" s="67">
        <f t="shared" si="894"/>
        <v>0</v>
      </c>
      <c r="AZ154" s="68"/>
      <c r="BA154" s="67">
        <f t="shared" si="895"/>
        <v>0</v>
      </c>
      <c r="BB154" s="68"/>
      <c r="BC154" s="67">
        <f t="shared" si="896"/>
        <v>0</v>
      </c>
      <c r="BD154" s="68"/>
      <c r="BE154" s="67">
        <f t="shared" si="897"/>
        <v>0</v>
      </c>
      <c r="BF154" s="68"/>
      <c r="BG154" s="67">
        <f t="shared" si="898"/>
        <v>0</v>
      </c>
      <c r="BH154" s="68"/>
      <c r="BI154" s="67">
        <f t="shared" si="899"/>
        <v>0</v>
      </c>
      <c r="BJ154" s="68"/>
      <c r="BK154" s="67">
        <f t="shared" si="900"/>
        <v>0</v>
      </c>
      <c r="BL154" s="68"/>
      <c r="BM154" s="67">
        <f t="shared" si="901"/>
        <v>0</v>
      </c>
      <c r="BN154" s="68"/>
      <c r="BO154" s="67">
        <f t="shared" si="902"/>
        <v>0</v>
      </c>
      <c r="BP154" s="68"/>
      <c r="BQ154" s="67">
        <f t="shared" si="903"/>
        <v>0</v>
      </c>
      <c r="BR154" s="68"/>
      <c r="BS154" s="67">
        <f t="shared" si="904"/>
        <v>0</v>
      </c>
      <c r="BT154" s="68"/>
      <c r="BU154" s="67">
        <f t="shared" si="905"/>
        <v>0</v>
      </c>
      <c r="BV154" s="68"/>
      <c r="BW154" s="67">
        <f t="shared" si="906"/>
        <v>0</v>
      </c>
      <c r="BX154" s="68"/>
      <c r="BY154" s="67">
        <f t="shared" si="907"/>
        <v>0</v>
      </c>
      <c r="BZ154" s="68"/>
      <c r="CA154" s="75">
        <f t="shared" si="908"/>
        <v>0</v>
      </c>
      <c r="CB154" s="68"/>
      <c r="CC154" s="67">
        <f t="shared" si="909"/>
        <v>0</v>
      </c>
      <c r="CD154" s="68"/>
      <c r="CE154" s="67">
        <f t="shared" si="910"/>
        <v>0</v>
      </c>
      <c r="CF154" s="68"/>
      <c r="CG154" s="67">
        <f t="shared" si="911"/>
        <v>0</v>
      </c>
      <c r="CH154" s="68"/>
      <c r="CI154" s="68">
        <f t="shared" si="912"/>
        <v>0</v>
      </c>
      <c r="CJ154" s="68"/>
      <c r="CK154" s="67">
        <f t="shared" si="913"/>
        <v>0</v>
      </c>
      <c r="CL154" s="68"/>
      <c r="CM154" s="67">
        <f t="shared" si="914"/>
        <v>0</v>
      </c>
      <c r="CN154" s="68"/>
      <c r="CO154" s="67">
        <f t="shared" si="915"/>
        <v>0</v>
      </c>
      <c r="CP154" s="68"/>
      <c r="CQ154" s="67">
        <f t="shared" si="916"/>
        <v>0</v>
      </c>
      <c r="CR154" s="68"/>
      <c r="CS154" s="67">
        <f t="shared" si="917"/>
        <v>0</v>
      </c>
      <c r="CT154" s="68"/>
      <c r="CU154" s="67">
        <f t="shared" si="918"/>
        <v>0</v>
      </c>
      <c r="CV154" s="68"/>
      <c r="CW154" s="67">
        <f t="shared" si="919"/>
        <v>0</v>
      </c>
      <c r="CX154" s="82">
        <v>0</v>
      </c>
      <c r="CY154" s="67">
        <f t="shared" si="920"/>
        <v>0</v>
      </c>
      <c r="CZ154" s="68"/>
      <c r="DA154" s="67">
        <f t="shared" si="921"/>
        <v>0</v>
      </c>
      <c r="DB154" s="68"/>
      <c r="DC154" s="73">
        <f t="shared" si="922"/>
        <v>0</v>
      </c>
      <c r="DD154" s="68"/>
      <c r="DE154" s="67">
        <f t="shared" si="923"/>
        <v>0</v>
      </c>
      <c r="DF154" s="83"/>
      <c r="DG154" s="67">
        <f t="shared" si="924"/>
        <v>0</v>
      </c>
      <c r="DH154" s="68"/>
      <c r="DI154" s="67">
        <f t="shared" si="925"/>
        <v>0</v>
      </c>
      <c r="DJ154" s="68"/>
      <c r="DK154" s="67">
        <f t="shared" si="926"/>
        <v>0</v>
      </c>
      <c r="DL154" s="68"/>
      <c r="DM154" s="75">
        <f t="shared" si="927"/>
        <v>0</v>
      </c>
      <c r="DN154" s="77">
        <f t="shared" si="928"/>
        <v>8</v>
      </c>
      <c r="DO154" s="75">
        <f t="shared" si="928"/>
        <v>402878.7840000001</v>
      </c>
    </row>
    <row r="155" spans="1:119" ht="30" customHeight="1" x14ac:dyDescent="0.25">
      <c r="A155" s="78"/>
      <c r="B155" s="79">
        <v>127</v>
      </c>
      <c r="C155" s="60" t="s">
        <v>282</v>
      </c>
      <c r="D155" s="61">
        <v>22900</v>
      </c>
      <c r="E155" s="80">
        <v>1.41</v>
      </c>
      <c r="F155" s="80"/>
      <c r="G155" s="63">
        <v>1</v>
      </c>
      <c r="H155" s="64"/>
      <c r="I155" s="64"/>
      <c r="J155" s="61">
        <v>1.4</v>
      </c>
      <c r="K155" s="61">
        <v>1.68</v>
      </c>
      <c r="L155" s="61">
        <v>2.23</v>
      </c>
      <c r="M155" s="65">
        <v>2.57</v>
      </c>
      <c r="N155" s="68">
        <v>2</v>
      </c>
      <c r="O155" s="67">
        <f t="shared" si="874"/>
        <v>99450.12</v>
      </c>
      <c r="P155" s="68">
        <v>0</v>
      </c>
      <c r="Q155" s="68">
        <f t="shared" si="877"/>
        <v>0</v>
      </c>
      <c r="R155" s="68"/>
      <c r="S155" s="67">
        <f t="shared" si="878"/>
        <v>0</v>
      </c>
      <c r="T155" s="68"/>
      <c r="U155" s="67">
        <f t="shared" si="879"/>
        <v>0</v>
      </c>
      <c r="V155" s="68">
        <v>7</v>
      </c>
      <c r="W155" s="67">
        <f t="shared" si="880"/>
        <v>348075.42</v>
      </c>
      <c r="X155" s="68"/>
      <c r="Y155" s="67">
        <f t="shared" si="881"/>
        <v>0</v>
      </c>
      <c r="Z155" s="68"/>
      <c r="AA155" s="67">
        <f t="shared" si="882"/>
        <v>0</v>
      </c>
      <c r="AB155" s="68"/>
      <c r="AC155" s="67">
        <f t="shared" si="883"/>
        <v>0</v>
      </c>
      <c r="AD155" s="68"/>
      <c r="AE155" s="67">
        <f t="shared" si="884"/>
        <v>0</v>
      </c>
      <c r="AF155" s="68"/>
      <c r="AG155" s="67">
        <f t="shared" si="885"/>
        <v>0</v>
      </c>
      <c r="AH155" s="130">
        <v>38</v>
      </c>
      <c r="AI155" s="67">
        <f t="shared" si="886"/>
        <v>1889552.28</v>
      </c>
      <c r="AJ155" s="68"/>
      <c r="AK155" s="67">
        <f t="shared" si="887"/>
        <v>0</v>
      </c>
      <c r="AL155" s="82">
        <v>0</v>
      </c>
      <c r="AM155" s="67">
        <f>(AL155*$D155*$E155*$G155*$K155*$AM$8)</f>
        <v>0</v>
      </c>
      <c r="AN155" s="68"/>
      <c r="AO155" s="73">
        <f t="shared" si="889"/>
        <v>0</v>
      </c>
      <c r="AP155" s="68"/>
      <c r="AQ155" s="67">
        <f t="shared" si="890"/>
        <v>0</v>
      </c>
      <c r="AR155" s="68"/>
      <c r="AS155" s="68">
        <f t="shared" si="891"/>
        <v>0</v>
      </c>
      <c r="AT155" s="68"/>
      <c r="AU155" s="68">
        <f t="shared" si="892"/>
        <v>0</v>
      </c>
      <c r="AV155" s="68"/>
      <c r="AW155" s="67">
        <f t="shared" si="893"/>
        <v>0</v>
      </c>
      <c r="AX155" s="68"/>
      <c r="AY155" s="67">
        <f t="shared" si="894"/>
        <v>0</v>
      </c>
      <c r="AZ155" s="68"/>
      <c r="BA155" s="67">
        <f t="shared" si="895"/>
        <v>0</v>
      </c>
      <c r="BB155" s="68"/>
      <c r="BC155" s="67">
        <f t="shared" si="896"/>
        <v>0</v>
      </c>
      <c r="BD155" s="68"/>
      <c r="BE155" s="67">
        <f t="shared" si="897"/>
        <v>0</v>
      </c>
      <c r="BF155" s="68"/>
      <c r="BG155" s="67">
        <f t="shared" si="898"/>
        <v>0</v>
      </c>
      <c r="BH155" s="68"/>
      <c r="BI155" s="67">
        <f t="shared" si="899"/>
        <v>0</v>
      </c>
      <c r="BJ155" s="68"/>
      <c r="BK155" s="67">
        <f t="shared" si="900"/>
        <v>0</v>
      </c>
      <c r="BL155" s="68"/>
      <c r="BM155" s="67">
        <f t="shared" si="901"/>
        <v>0</v>
      </c>
      <c r="BN155" s="68"/>
      <c r="BO155" s="67">
        <f t="shared" si="902"/>
        <v>0</v>
      </c>
      <c r="BP155" s="68"/>
      <c r="BQ155" s="67">
        <f t="shared" si="903"/>
        <v>0</v>
      </c>
      <c r="BR155" s="68"/>
      <c r="BS155" s="67">
        <f t="shared" si="904"/>
        <v>0</v>
      </c>
      <c r="BT155" s="68"/>
      <c r="BU155" s="67">
        <f t="shared" si="905"/>
        <v>0</v>
      </c>
      <c r="BV155" s="68"/>
      <c r="BW155" s="67">
        <f t="shared" si="906"/>
        <v>0</v>
      </c>
      <c r="BX155" s="68">
        <v>1</v>
      </c>
      <c r="BY155" s="67">
        <f t="shared" si="907"/>
        <v>54245.51999999999</v>
      </c>
      <c r="BZ155" s="68"/>
      <c r="CA155" s="75">
        <f t="shared" si="908"/>
        <v>0</v>
      </c>
      <c r="CB155" s="68"/>
      <c r="CC155" s="67">
        <f t="shared" si="909"/>
        <v>0</v>
      </c>
      <c r="CD155" s="68"/>
      <c r="CE155" s="67">
        <f t="shared" si="910"/>
        <v>0</v>
      </c>
      <c r="CF155" s="68"/>
      <c r="CG155" s="67">
        <f t="shared" si="911"/>
        <v>0</v>
      </c>
      <c r="CH155" s="68"/>
      <c r="CI155" s="68">
        <f t="shared" si="912"/>
        <v>0</v>
      </c>
      <c r="CJ155" s="68"/>
      <c r="CK155" s="67">
        <f t="shared" si="913"/>
        <v>0</v>
      </c>
      <c r="CL155" s="68"/>
      <c r="CM155" s="67">
        <f t="shared" si="914"/>
        <v>0</v>
      </c>
      <c r="CN155" s="68"/>
      <c r="CO155" s="67">
        <f t="shared" si="915"/>
        <v>0</v>
      </c>
      <c r="CP155" s="68"/>
      <c r="CQ155" s="67">
        <f t="shared" si="916"/>
        <v>0</v>
      </c>
      <c r="CR155" s="68"/>
      <c r="CS155" s="67">
        <f t="shared" si="917"/>
        <v>0</v>
      </c>
      <c r="CT155" s="68"/>
      <c r="CU155" s="67">
        <f t="shared" si="918"/>
        <v>0</v>
      </c>
      <c r="CV155" s="68"/>
      <c r="CW155" s="67">
        <f t="shared" si="919"/>
        <v>0</v>
      </c>
      <c r="CX155" s="82">
        <v>0</v>
      </c>
      <c r="CY155" s="67">
        <f t="shared" si="920"/>
        <v>0</v>
      </c>
      <c r="CZ155" s="68"/>
      <c r="DA155" s="67">
        <f t="shared" si="921"/>
        <v>0</v>
      </c>
      <c r="DB155" s="68"/>
      <c r="DC155" s="73">
        <f t="shared" si="922"/>
        <v>0</v>
      </c>
      <c r="DD155" s="68"/>
      <c r="DE155" s="67">
        <f t="shared" si="923"/>
        <v>0</v>
      </c>
      <c r="DF155" s="83"/>
      <c r="DG155" s="67">
        <f t="shared" si="924"/>
        <v>0</v>
      </c>
      <c r="DH155" s="68"/>
      <c r="DI155" s="67">
        <f t="shared" si="925"/>
        <v>0</v>
      </c>
      <c r="DJ155" s="68"/>
      <c r="DK155" s="67">
        <f t="shared" si="926"/>
        <v>0</v>
      </c>
      <c r="DL155" s="68"/>
      <c r="DM155" s="75">
        <f t="shared" si="927"/>
        <v>0</v>
      </c>
      <c r="DN155" s="77">
        <f t="shared" si="928"/>
        <v>48</v>
      </c>
      <c r="DO155" s="75">
        <f t="shared" si="928"/>
        <v>2391323.34</v>
      </c>
    </row>
    <row r="156" spans="1:119" ht="45" customHeight="1" x14ac:dyDescent="0.25">
      <c r="A156" s="78"/>
      <c r="B156" s="79">
        <v>128</v>
      </c>
      <c r="C156" s="60" t="s">
        <v>283</v>
      </c>
      <c r="D156" s="61">
        <v>22900</v>
      </c>
      <c r="E156" s="80">
        <v>1.88</v>
      </c>
      <c r="F156" s="80"/>
      <c r="G156" s="63">
        <v>1</v>
      </c>
      <c r="H156" s="64"/>
      <c r="I156" s="64"/>
      <c r="J156" s="61">
        <v>1.4</v>
      </c>
      <c r="K156" s="61">
        <v>1.68</v>
      </c>
      <c r="L156" s="61">
        <v>2.23</v>
      </c>
      <c r="M156" s="65">
        <v>2.57</v>
      </c>
      <c r="N156" s="68"/>
      <c r="O156" s="67">
        <f t="shared" si="874"/>
        <v>0</v>
      </c>
      <c r="P156" s="68">
        <v>0</v>
      </c>
      <c r="Q156" s="68">
        <f t="shared" si="877"/>
        <v>0</v>
      </c>
      <c r="R156" s="68"/>
      <c r="S156" s="67">
        <f t="shared" si="878"/>
        <v>0</v>
      </c>
      <c r="T156" s="68"/>
      <c r="U156" s="67">
        <f t="shared" si="879"/>
        <v>0</v>
      </c>
      <c r="V156" s="68">
        <v>8</v>
      </c>
      <c r="W156" s="67">
        <f t="shared" si="880"/>
        <v>530400.64</v>
      </c>
      <c r="X156" s="68"/>
      <c r="Y156" s="67">
        <f t="shared" si="881"/>
        <v>0</v>
      </c>
      <c r="Z156" s="68"/>
      <c r="AA156" s="67">
        <f t="shared" si="882"/>
        <v>0</v>
      </c>
      <c r="AB156" s="68"/>
      <c r="AC156" s="67">
        <f t="shared" si="883"/>
        <v>0</v>
      </c>
      <c r="AD156" s="68"/>
      <c r="AE156" s="67">
        <f t="shared" si="884"/>
        <v>0</v>
      </c>
      <c r="AF156" s="68"/>
      <c r="AG156" s="67">
        <f t="shared" si="885"/>
        <v>0</v>
      </c>
      <c r="AH156" s="130"/>
      <c r="AI156" s="67">
        <f t="shared" si="886"/>
        <v>0</v>
      </c>
      <c r="AJ156" s="68"/>
      <c r="AK156" s="67">
        <f t="shared" si="887"/>
        <v>0</v>
      </c>
      <c r="AL156" s="82">
        <v>4</v>
      </c>
      <c r="AM156" s="67">
        <f>(AL156*$D156*$E156*$G156*$K156*$AM$8)</f>
        <v>318240.38400000002</v>
      </c>
      <c r="AN156" s="68"/>
      <c r="AO156" s="73">
        <f t="shared" si="889"/>
        <v>0</v>
      </c>
      <c r="AP156" s="68"/>
      <c r="AQ156" s="67">
        <f t="shared" si="890"/>
        <v>0</v>
      </c>
      <c r="AR156" s="68"/>
      <c r="AS156" s="68">
        <f t="shared" si="891"/>
        <v>0</v>
      </c>
      <c r="AT156" s="68"/>
      <c r="AU156" s="68">
        <f t="shared" si="892"/>
        <v>0</v>
      </c>
      <c r="AV156" s="68"/>
      <c r="AW156" s="67">
        <f t="shared" si="893"/>
        <v>0</v>
      </c>
      <c r="AX156" s="68"/>
      <c r="AY156" s="67">
        <f t="shared" si="894"/>
        <v>0</v>
      </c>
      <c r="AZ156" s="68"/>
      <c r="BA156" s="67">
        <f t="shared" si="895"/>
        <v>0</v>
      </c>
      <c r="BB156" s="68"/>
      <c r="BC156" s="67">
        <f t="shared" si="896"/>
        <v>0</v>
      </c>
      <c r="BD156" s="68"/>
      <c r="BE156" s="67">
        <f t="shared" si="897"/>
        <v>0</v>
      </c>
      <c r="BF156" s="68"/>
      <c r="BG156" s="67">
        <f t="shared" si="898"/>
        <v>0</v>
      </c>
      <c r="BH156" s="68"/>
      <c r="BI156" s="67">
        <f t="shared" si="899"/>
        <v>0</v>
      </c>
      <c r="BJ156" s="68"/>
      <c r="BK156" s="67">
        <f t="shared" si="900"/>
        <v>0</v>
      </c>
      <c r="BL156" s="68"/>
      <c r="BM156" s="67">
        <f t="shared" si="901"/>
        <v>0</v>
      </c>
      <c r="BN156" s="68"/>
      <c r="BO156" s="67">
        <f t="shared" si="902"/>
        <v>0</v>
      </c>
      <c r="BP156" s="68"/>
      <c r="BQ156" s="67">
        <f t="shared" si="903"/>
        <v>0</v>
      </c>
      <c r="BR156" s="68"/>
      <c r="BS156" s="67">
        <f t="shared" si="904"/>
        <v>0</v>
      </c>
      <c r="BT156" s="68"/>
      <c r="BU156" s="67">
        <f t="shared" si="905"/>
        <v>0</v>
      </c>
      <c r="BV156" s="68"/>
      <c r="BW156" s="67">
        <f t="shared" si="906"/>
        <v>0</v>
      </c>
      <c r="BX156" s="68"/>
      <c r="BY156" s="67">
        <f t="shared" si="907"/>
        <v>0</v>
      </c>
      <c r="BZ156" s="68"/>
      <c r="CA156" s="75">
        <f t="shared" si="908"/>
        <v>0</v>
      </c>
      <c r="CB156" s="68"/>
      <c r="CC156" s="67">
        <f t="shared" si="909"/>
        <v>0</v>
      </c>
      <c r="CD156" s="68"/>
      <c r="CE156" s="67">
        <f t="shared" si="910"/>
        <v>0</v>
      </c>
      <c r="CF156" s="68"/>
      <c r="CG156" s="67">
        <f t="shared" si="911"/>
        <v>0</v>
      </c>
      <c r="CH156" s="68"/>
      <c r="CI156" s="68">
        <f t="shared" si="912"/>
        <v>0</v>
      </c>
      <c r="CJ156" s="68"/>
      <c r="CK156" s="67">
        <f t="shared" si="913"/>
        <v>0</v>
      </c>
      <c r="CL156" s="68"/>
      <c r="CM156" s="67">
        <f t="shared" si="914"/>
        <v>0</v>
      </c>
      <c r="CN156" s="68"/>
      <c r="CO156" s="67">
        <f t="shared" si="915"/>
        <v>0</v>
      </c>
      <c r="CP156" s="68"/>
      <c r="CQ156" s="67">
        <f t="shared" si="916"/>
        <v>0</v>
      </c>
      <c r="CR156" s="68"/>
      <c r="CS156" s="67">
        <f t="shared" si="917"/>
        <v>0</v>
      </c>
      <c r="CT156" s="68"/>
      <c r="CU156" s="67">
        <f t="shared" si="918"/>
        <v>0</v>
      </c>
      <c r="CV156" s="68"/>
      <c r="CW156" s="67">
        <f t="shared" si="919"/>
        <v>0</v>
      </c>
      <c r="CX156" s="82">
        <v>0</v>
      </c>
      <c r="CY156" s="67">
        <f t="shared" si="920"/>
        <v>0</v>
      </c>
      <c r="CZ156" s="68"/>
      <c r="DA156" s="67">
        <f t="shared" si="921"/>
        <v>0</v>
      </c>
      <c r="DB156" s="68"/>
      <c r="DC156" s="73">
        <f t="shared" si="922"/>
        <v>0</v>
      </c>
      <c r="DD156" s="68"/>
      <c r="DE156" s="67">
        <f t="shared" si="923"/>
        <v>0</v>
      </c>
      <c r="DF156" s="83"/>
      <c r="DG156" s="67">
        <f t="shared" si="924"/>
        <v>0</v>
      </c>
      <c r="DH156" s="68"/>
      <c r="DI156" s="67">
        <f t="shared" si="925"/>
        <v>0</v>
      </c>
      <c r="DJ156" s="68"/>
      <c r="DK156" s="67">
        <f t="shared" si="926"/>
        <v>0</v>
      </c>
      <c r="DL156" s="68"/>
      <c r="DM156" s="75">
        <f t="shared" si="927"/>
        <v>0</v>
      </c>
      <c r="DN156" s="77">
        <f t="shared" si="928"/>
        <v>12</v>
      </c>
      <c r="DO156" s="75">
        <f t="shared" si="928"/>
        <v>848641.02399999998</v>
      </c>
    </row>
    <row r="157" spans="1:119" ht="45" customHeight="1" thickBot="1" x14ac:dyDescent="0.3">
      <c r="A157" s="78"/>
      <c r="B157" s="79">
        <v>129</v>
      </c>
      <c r="C157" s="60" t="s">
        <v>284</v>
      </c>
      <c r="D157" s="61">
        <v>22900</v>
      </c>
      <c r="E157" s="80">
        <v>1.92</v>
      </c>
      <c r="F157" s="80"/>
      <c r="G157" s="63">
        <v>1</v>
      </c>
      <c r="H157" s="64"/>
      <c r="I157" s="64"/>
      <c r="J157" s="61">
        <v>1.4</v>
      </c>
      <c r="K157" s="61">
        <v>1.68</v>
      </c>
      <c r="L157" s="61">
        <v>2.23</v>
      </c>
      <c r="M157" s="65">
        <v>2.57</v>
      </c>
      <c r="N157" s="68">
        <v>1</v>
      </c>
      <c r="O157" s="67">
        <f t="shared" si="874"/>
        <v>67710.720000000001</v>
      </c>
      <c r="P157" s="68">
        <v>0</v>
      </c>
      <c r="Q157" s="68">
        <f t="shared" si="877"/>
        <v>0</v>
      </c>
      <c r="R157" s="68">
        <v>1</v>
      </c>
      <c r="S157" s="67">
        <f t="shared" si="878"/>
        <v>67710.720000000001</v>
      </c>
      <c r="T157" s="68"/>
      <c r="U157" s="67">
        <f t="shared" si="879"/>
        <v>0</v>
      </c>
      <c r="V157" s="68">
        <v>26</v>
      </c>
      <c r="W157" s="67">
        <f t="shared" si="880"/>
        <v>1760478.7200000002</v>
      </c>
      <c r="X157" s="68"/>
      <c r="Y157" s="67">
        <f t="shared" si="881"/>
        <v>0</v>
      </c>
      <c r="Z157" s="68"/>
      <c r="AA157" s="67">
        <f t="shared" si="882"/>
        <v>0</v>
      </c>
      <c r="AB157" s="68"/>
      <c r="AC157" s="67">
        <f t="shared" si="883"/>
        <v>0</v>
      </c>
      <c r="AD157" s="68">
        <v>3</v>
      </c>
      <c r="AE157" s="67">
        <f t="shared" si="884"/>
        <v>203132.16</v>
      </c>
      <c r="AF157" s="68"/>
      <c r="AG157" s="67">
        <f t="shared" si="885"/>
        <v>0</v>
      </c>
      <c r="AH157" s="130"/>
      <c r="AI157" s="67">
        <f t="shared" si="886"/>
        <v>0</v>
      </c>
      <c r="AJ157" s="68"/>
      <c r="AK157" s="67">
        <f t="shared" si="887"/>
        <v>0</v>
      </c>
      <c r="AL157" s="82">
        <v>17</v>
      </c>
      <c r="AM157" s="102">
        <f>(AL157*$D157*$E157*$G157*$K157*$AM$8)</f>
        <v>1381298.6879999998</v>
      </c>
      <c r="AN157" s="68"/>
      <c r="AO157" s="73">
        <f t="shared" si="889"/>
        <v>0</v>
      </c>
      <c r="AP157" s="68"/>
      <c r="AQ157" s="67">
        <f t="shared" si="890"/>
        <v>0</v>
      </c>
      <c r="AR157" s="68"/>
      <c r="AS157" s="68">
        <f t="shared" si="891"/>
        <v>0</v>
      </c>
      <c r="AT157" s="68"/>
      <c r="AU157" s="68">
        <f t="shared" si="892"/>
        <v>0</v>
      </c>
      <c r="AV157" s="68"/>
      <c r="AW157" s="67">
        <f t="shared" si="893"/>
        <v>0</v>
      </c>
      <c r="AX157" s="68"/>
      <c r="AY157" s="67">
        <f t="shared" si="894"/>
        <v>0</v>
      </c>
      <c r="AZ157" s="68"/>
      <c r="BA157" s="67">
        <f t="shared" si="895"/>
        <v>0</v>
      </c>
      <c r="BB157" s="68"/>
      <c r="BC157" s="67">
        <f t="shared" si="896"/>
        <v>0</v>
      </c>
      <c r="BD157" s="68"/>
      <c r="BE157" s="67">
        <f t="shared" si="897"/>
        <v>0</v>
      </c>
      <c r="BF157" s="68"/>
      <c r="BG157" s="67">
        <f t="shared" si="898"/>
        <v>0</v>
      </c>
      <c r="BH157" s="68"/>
      <c r="BI157" s="67">
        <f t="shared" si="899"/>
        <v>0</v>
      </c>
      <c r="BJ157" s="68"/>
      <c r="BK157" s="67">
        <f t="shared" si="900"/>
        <v>0</v>
      </c>
      <c r="BL157" s="68"/>
      <c r="BM157" s="67">
        <f t="shared" si="901"/>
        <v>0</v>
      </c>
      <c r="BN157" s="68"/>
      <c r="BO157" s="67">
        <f t="shared" si="902"/>
        <v>0</v>
      </c>
      <c r="BP157" s="68"/>
      <c r="BQ157" s="67">
        <f t="shared" si="903"/>
        <v>0</v>
      </c>
      <c r="BR157" s="68"/>
      <c r="BS157" s="67">
        <f t="shared" si="904"/>
        <v>0</v>
      </c>
      <c r="BT157" s="68"/>
      <c r="BU157" s="67">
        <f t="shared" si="905"/>
        <v>0</v>
      </c>
      <c r="BV157" s="68"/>
      <c r="BW157" s="67">
        <f t="shared" si="906"/>
        <v>0</v>
      </c>
      <c r="BX157" s="68"/>
      <c r="BY157" s="67">
        <f t="shared" si="907"/>
        <v>0</v>
      </c>
      <c r="BZ157" s="68"/>
      <c r="CA157" s="75">
        <f t="shared" si="908"/>
        <v>0</v>
      </c>
      <c r="CB157" s="68"/>
      <c r="CC157" s="67">
        <f t="shared" si="909"/>
        <v>0</v>
      </c>
      <c r="CD157" s="68"/>
      <c r="CE157" s="67">
        <f t="shared" si="910"/>
        <v>0</v>
      </c>
      <c r="CF157" s="68"/>
      <c r="CG157" s="67">
        <f t="shared" si="911"/>
        <v>0</v>
      </c>
      <c r="CH157" s="68"/>
      <c r="CI157" s="68">
        <f t="shared" si="912"/>
        <v>0</v>
      </c>
      <c r="CJ157" s="68"/>
      <c r="CK157" s="67">
        <f t="shared" si="913"/>
        <v>0</v>
      </c>
      <c r="CL157" s="68"/>
      <c r="CM157" s="67">
        <f t="shared" si="914"/>
        <v>0</v>
      </c>
      <c r="CN157" s="68"/>
      <c r="CO157" s="67">
        <f t="shared" si="915"/>
        <v>0</v>
      </c>
      <c r="CP157" s="68"/>
      <c r="CQ157" s="67">
        <f t="shared" si="916"/>
        <v>0</v>
      </c>
      <c r="CR157" s="68"/>
      <c r="CS157" s="67">
        <f t="shared" si="917"/>
        <v>0</v>
      </c>
      <c r="CT157" s="68"/>
      <c r="CU157" s="67">
        <f t="shared" si="918"/>
        <v>0</v>
      </c>
      <c r="CV157" s="68"/>
      <c r="CW157" s="67">
        <f t="shared" si="919"/>
        <v>0</v>
      </c>
      <c r="CX157" s="82">
        <v>0</v>
      </c>
      <c r="CY157" s="67">
        <f t="shared" si="920"/>
        <v>0</v>
      </c>
      <c r="CZ157" s="68"/>
      <c r="DA157" s="67">
        <f t="shared" si="921"/>
        <v>0</v>
      </c>
      <c r="DB157" s="68"/>
      <c r="DC157" s="73">
        <f t="shared" si="922"/>
        <v>0</v>
      </c>
      <c r="DD157" s="68"/>
      <c r="DE157" s="67">
        <f t="shared" si="923"/>
        <v>0</v>
      </c>
      <c r="DF157" s="83"/>
      <c r="DG157" s="67">
        <f t="shared" si="924"/>
        <v>0</v>
      </c>
      <c r="DH157" s="68"/>
      <c r="DI157" s="67">
        <f t="shared" si="925"/>
        <v>0</v>
      </c>
      <c r="DJ157" s="68"/>
      <c r="DK157" s="67">
        <f t="shared" si="926"/>
        <v>0</v>
      </c>
      <c r="DL157" s="68"/>
      <c r="DM157" s="75">
        <f t="shared" si="927"/>
        <v>0</v>
      </c>
      <c r="DN157" s="77">
        <f t="shared" si="928"/>
        <v>48</v>
      </c>
      <c r="DO157" s="75">
        <f t="shared" si="928"/>
        <v>3480331.0080000004</v>
      </c>
    </row>
    <row r="158" spans="1:119" ht="45" customHeight="1" thickBot="1" x14ac:dyDescent="0.3">
      <c r="A158" s="78"/>
      <c r="B158" s="79">
        <v>130</v>
      </c>
      <c r="C158" s="60" t="s">
        <v>285</v>
      </c>
      <c r="D158" s="61">
        <v>22900</v>
      </c>
      <c r="E158" s="80">
        <v>2.29</v>
      </c>
      <c r="F158" s="80"/>
      <c r="G158" s="63">
        <v>1</v>
      </c>
      <c r="H158" s="64"/>
      <c r="I158" s="64"/>
      <c r="J158" s="61">
        <v>1.4</v>
      </c>
      <c r="K158" s="61">
        <v>1.68</v>
      </c>
      <c r="L158" s="61">
        <v>2.23</v>
      </c>
      <c r="M158" s="65">
        <v>2.57</v>
      </c>
      <c r="N158" s="68"/>
      <c r="O158" s="67">
        <f>(N158*$D158*$E158*$G158*$J158*$O$8)</f>
        <v>0</v>
      </c>
      <c r="P158" s="68">
        <v>0</v>
      </c>
      <c r="Q158" s="68">
        <f t="shared" si="877"/>
        <v>0</v>
      </c>
      <c r="R158" s="68"/>
      <c r="S158" s="67">
        <f t="shared" si="878"/>
        <v>0</v>
      </c>
      <c r="T158" s="68"/>
      <c r="U158" s="67">
        <f t="shared" si="879"/>
        <v>0</v>
      </c>
      <c r="V158" s="68">
        <v>386</v>
      </c>
      <c r="W158" s="67">
        <f t="shared" si="880"/>
        <v>31173028.039999999</v>
      </c>
      <c r="X158" s="68"/>
      <c r="Y158" s="67">
        <f t="shared" si="881"/>
        <v>0</v>
      </c>
      <c r="Z158" s="68"/>
      <c r="AA158" s="67">
        <f t="shared" si="882"/>
        <v>0</v>
      </c>
      <c r="AB158" s="68"/>
      <c r="AC158" s="67">
        <f t="shared" si="883"/>
        <v>0</v>
      </c>
      <c r="AD158" s="68">
        <v>3</v>
      </c>
      <c r="AE158" s="67">
        <f t="shared" si="884"/>
        <v>242277.42</v>
      </c>
      <c r="AF158" s="68"/>
      <c r="AG158" s="67">
        <f t="shared" si="885"/>
        <v>0</v>
      </c>
      <c r="AH158" s="130"/>
      <c r="AI158" s="67">
        <f t="shared" si="886"/>
        <v>0</v>
      </c>
      <c r="AJ158" s="68">
        <v>8</v>
      </c>
      <c r="AK158" s="67">
        <f t="shared" si="887"/>
        <v>646073.12</v>
      </c>
      <c r="AL158" s="82">
        <v>160</v>
      </c>
      <c r="AM158" s="132">
        <f>(AL158*$D158*$E158*$G158*$K158*$AM$8)+0.02</f>
        <v>15505754.9</v>
      </c>
      <c r="AN158" s="83"/>
      <c r="AO158" s="73">
        <f t="shared" si="889"/>
        <v>0</v>
      </c>
      <c r="AP158" s="68"/>
      <c r="AQ158" s="67">
        <f t="shared" si="890"/>
        <v>0</v>
      </c>
      <c r="AR158" s="68">
        <f>4-2</f>
        <v>2</v>
      </c>
      <c r="AS158" s="68">
        <f t="shared" si="891"/>
        <v>132151.32</v>
      </c>
      <c r="AT158" s="68"/>
      <c r="AU158" s="68">
        <f t="shared" si="892"/>
        <v>0</v>
      </c>
      <c r="AV158" s="68"/>
      <c r="AW158" s="67">
        <f t="shared" si="893"/>
        <v>0</v>
      </c>
      <c r="AX158" s="68"/>
      <c r="AY158" s="67">
        <f t="shared" si="894"/>
        <v>0</v>
      </c>
      <c r="AZ158" s="68"/>
      <c r="BA158" s="67">
        <f t="shared" si="895"/>
        <v>0</v>
      </c>
      <c r="BB158" s="68"/>
      <c r="BC158" s="67">
        <f t="shared" si="896"/>
        <v>0</v>
      </c>
      <c r="BD158" s="68"/>
      <c r="BE158" s="67">
        <f t="shared" si="897"/>
        <v>0</v>
      </c>
      <c r="BF158" s="68"/>
      <c r="BG158" s="67">
        <f t="shared" si="898"/>
        <v>0</v>
      </c>
      <c r="BH158" s="68"/>
      <c r="BI158" s="67">
        <f t="shared" si="899"/>
        <v>0</v>
      </c>
      <c r="BJ158" s="68"/>
      <c r="BK158" s="67">
        <f t="shared" si="900"/>
        <v>0</v>
      </c>
      <c r="BL158" s="68"/>
      <c r="BM158" s="67">
        <f t="shared" si="901"/>
        <v>0</v>
      </c>
      <c r="BN158" s="68"/>
      <c r="BO158" s="67">
        <f t="shared" si="902"/>
        <v>0</v>
      </c>
      <c r="BP158" s="68"/>
      <c r="BQ158" s="67">
        <f t="shared" si="903"/>
        <v>0</v>
      </c>
      <c r="BR158" s="68"/>
      <c r="BS158" s="67">
        <f t="shared" si="904"/>
        <v>0</v>
      </c>
      <c r="BT158" s="68"/>
      <c r="BU158" s="67">
        <f t="shared" si="905"/>
        <v>0</v>
      </c>
      <c r="BV158" s="68"/>
      <c r="BW158" s="67">
        <f t="shared" si="906"/>
        <v>0</v>
      </c>
      <c r="BX158" s="68"/>
      <c r="BY158" s="67">
        <f t="shared" si="907"/>
        <v>0</v>
      </c>
      <c r="BZ158" s="68"/>
      <c r="CA158" s="75">
        <f t="shared" si="908"/>
        <v>0</v>
      </c>
      <c r="CB158" s="68"/>
      <c r="CC158" s="67">
        <f t="shared" si="909"/>
        <v>0</v>
      </c>
      <c r="CD158" s="68"/>
      <c r="CE158" s="67">
        <f t="shared" si="910"/>
        <v>0</v>
      </c>
      <c r="CF158" s="68"/>
      <c r="CG158" s="67">
        <f t="shared" si="911"/>
        <v>0</v>
      </c>
      <c r="CH158" s="68"/>
      <c r="CI158" s="68">
        <f t="shared" si="912"/>
        <v>0</v>
      </c>
      <c r="CJ158" s="68"/>
      <c r="CK158" s="67">
        <f t="shared" si="913"/>
        <v>0</v>
      </c>
      <c r="CL158" s="68"/>
      <c r="CM158" s="67">
        <f t="shared" si="914"/>
        <v>0</v>
      </c>
      <c r="CN158" s="68"/>
      <c r="CO158" s="67">
        <f t="shared" si="915"/>
        <v>0</v>
      </c>
      <c r="CP158" s="68"/>
      <c r="CQ158" s="67">
        <f t="shared" si="916"/>
        <v>0</v>
      </c>
      <c r="CR158" s="68"/>
      <c r="CS158" s="67">
        <f t="shared" si="917"/>
        <v>0</v>
      </c>
      <c r="CT158" s="68"/>
      <c r="CU158" s="67">
        <f t="shared" si="918"/>
        <v>0</v>
      </c>
      <c r="CV158" s="68"/>
      <c r="CW158" s="67">
        <f t="shared" si="919"/>
        <v>0</v>
      </c>
      <c r="CX158" s="82"/>
      <c r="CY158" s="67">
        <f t="shared" si="920"/>
        <v>0</v>
      </c>
      <c r="CZ158" s="68"/>
      <c r="DA158" s="67">
        <f t="shared" si="921"/>
        <v>0</v>
      </c>
      <c r="DB158" s="68"/>
      <c r="DC158" s="73">
        <f t="shared" si="922"/>
        <v>0</v>
      </c>
      <c r="DD158" s="68"/>
      <c r="DE158" s="67">
        <f t="shared" si="923"/>
        <v>0</v>
      </c>
      <c r="DF158" s="83"/>
      <c r="DG158" s="67">
        <f t="shared" si="924"/>
        <v>0</v>
      </c>
      <c r="DH158" s="68"/>
      <c r="DI158" s="67">
        <f t="shared" si="925"/>
        <v>0</v>
      </c>
      <c r="DJ158" s="68"/>
      <c r="DK158" s="67">
        <f t="shared" si="926"/>
        <v>0</v>
      </c>
      <c r="DL158" s="68"/>
      <c r="DM158" s="75">
        <f t="shared" si="927"/>
        <v>0</v>
      </c>
      <c r="DN158" s="77">
        <f t="shared" si="928"/>
        <v>559</v>
      </c>
      <c r="DO158" s="75">
        <f t="shared" si="928"/>
        <v>47699284.800000004</v>
      </c>
    </row>
    <row r="159" spans="1:119" ht="48.75" customHeight="1" x14ac:dyDescent="0.25">
      <c r="A159" s="78"/>
      <c r="B159" s="79">
        <v>131</v>
      </c>
      <c r="C159" s="60" t="s">
        <v>286</v>
      </c>
      <c r="D159" s="61">
        <v>22900</v>
      </c>
      <c r="E159" s="80">
        <v>3.12</v>
      </c>
      <c r="F159" s="80"/>
      <c r="G159" s="63">
        <v>1</v>
      </c>
      <c r="H159" s="64"/>
      <c r="I159" s="64"/>
      <c r="J159" s="61">
        <v>1.4</v>
      </c>
      <c r="K159" s="61">
        <v>1.68</v>
      </c>
      <c r="L159" s="61">
        <v>2.23</v>
      </c>
      <c r="M159" s="65">
        <v>2.57</v>
      </c>
      <c r="N159" s="68"/>
      <c r="O159" s="67">
        <f t="shared" si="874"/>
        <v>0</v>
      </c>
      <c r="P159" s="68">
        <v>0</v>
      </c>
      <c r="Q159" s="68">
        <f t="shared" si="877"/>
        <v>0</v>
      </c>
      <c r="R159" s="68"/>
      <c r="S159" s="67">
        <f t="shared" si="878"/>
        <v>0</v>
      </c>
      <c r="T159" s="68"/>
      <c r="U159" s="67">
        <f t="shared" si="879"/>
        <v>0</v>
      </c>
      <c r="V159" s="68">
        <v>12</v>
      </c>
      <c r="W159" s="67">
        <f t="shared" si="880"/>
        <v>1320359.04</v>
      </c>
      <c r="X159" s="68">
        <v>0</v>
      </c>
      <c r="Y159" s="67">
        <f t="shared" si="881"/>
        <v>0</v>
      </c>
      <c r="Z159" s="68"/>
      <c r="AA159" s="67">
        <f t="shared" si="882"/>
        <v>0</v>
      </c>
      <c r="AB159" s="68">
        <v>0</v>
      </c>
      <c r="AC159" s="67">
        <f t="shared" si="883"/>
        <v>0</v>
      </c>
      <c r="AD159" s="68"/>
      <c r="AE159" s="67">
        <f t="shared" si="884"/>
        <v>0</v>
      </c>
      <c r="AF159" s="68">
        <v>0</v>
      </c>
      <c r="AG159" s="67">
        <f t="shared" si="885"/>
        <v>0</v>
      </c>
      <c r="AH159" s="130"/>
      <c r="AI159" s="67">
        <f t="shared" si="886"/>
        <v>0</v>
      </c>
      <c r="AJ159" s="68"/>
      <c r="AK159" s="67">
        <f t="shared" si="887"/>
        <v>0</v>
      </c>
      <c r="AL159" s="82">
        <v>3</v>
      </c>
      <c r="AM159" s="120">
        <f t="shared" ref="AM159:AM190" si="929">(AL159*$D159*$E159*$G159*$K159*$AM$8)</f>
        <v>396107.712</v>
      </c>
      <c r="AN159" s="68"/>
      <c r="AO159" s="73">
        <f t="shared" si="889"/>
        <v>0</v>
      </c>
      <c r="AP159" s="68"/>
      <c r="AQ159" s="67">
        <f t="shared" si="890"/>
        <v>0</v>
      </c>
      <c r="AR159" s="68"/>
      <c r="AS159" s="68">
        <f t="shared" si="891"/>
        <v>0</v>
      </c>
      <c r="AT159" s="68"/>
      <c r="AU159" s="68">
        <f t="shared" si="892"/>
        <v>0</v>
      </c>
      <c r="AV159" s="68">
        <v>0</v>
      </c>
      <c r="AW159" s="67">
        <f t="shared" si="893"/>
        <v>0</v>
      </c>
      <c r="AX159" s="68">
        <v>0</v>
      </c>
      <c r="AY159" s="67">
        <f t="shared" si="894"/>
        <v>0</v>
      </c>
      <c r="AZ159" s="68">
        <v>0</v>
      </c>
      <c r="BA159" s="67">
        <f t="shared" si="895"/>
        <v>0</v>
      </c>
      <c r="BB159" s="68"/>
      <c r="BC159" s="67">
        <f t="shared" si="896"/>
        <v>0</v>
      </c>
      <c r="BD159" s="68"/>
      <c r="BE159" s="67">
        <f t="shared" si="897"/>
        <v>0</v>
      </c>
      <c r="BF159" s="68"/>
      <c r="BG159" s="67">
        <f t="shared" si="898"/>
        <v>0</v>
      </c>
      <c r="BH159" s="68"/>
      <c r="BI159" s="67">
        <f t="shared" si="899"/>
        <v>0</v>
      </c>
      <c r="BJ159" s="68">
        <v>0</v>
      </c>
      <c r="BK159" s="67">
        <f t="shared" si="900"/>
        <v>0</v>
      </c>
      <c r="BL159" s="68">
        <v>0</v>
      </c>
      <c r="BM159" s="67">
        <f t="shared" si="901"/>
        <v>0</v>
      </c>
      <c r="BN159" s="68"/>
      <c r="BO159" s="67">
        <f t="shared" si="902"/>
        <v>0</v>
      </c>
      <c r="BP159" s="68"/>
      <c r="BQ159" s="67">
        <f t="shared" si="903"/>
        <v>0</v>
      </c>
      <c r="BR159" s="68"/>
      <c r="BS159" s="67">
        <f t="shared" si="904"/>
        <v>0</v>
      </c>
      <c r="BT159" s="68"/>
      <c r="BU159" s="67">
        <f t="shared" si="905"/>
        <v>0</v>
      </c>
      <c r="BV159" s="68"/>
      <c r="BW159" s="67">
        <f t="shared" si="906"/>
        <v>0</v>
      </c>
      <c r="BX159" s="68"/>
      <c r="BY159" s="67">
        <f t="shared" si="907"/>
        <v>0</v>
      </c>
      <c r="BZ159" s="68"/>
      <c r="CA159" s="75">
        <f t="shared" si="908"/>
        <v>0</v>
      </c>
      <c r="CB159" s="68">
        <v>0</v>
      </c>
      <c r="CC159" s="67">
        <f t="shared" si="909"/>
        <v>0</v>
      </c>
      <c r="CD159" s="68">
        <v>0</v>
      </c>
      <c r="CE159" s="67">
        <f t="shared" si="910"/>
        <v>0</v>
      </c>
      <c r="CF159" s="68"/>
      <c r="CG159" s="67">
        <f t="shared" si="911"/>
        <v>0</v>
      </c>
      <c r="CH159" s="68"/>
      <c r="CI159" s="68">
        <f t="shared" si="912"/>
        <v>0</v>
      </c>
      <c r="CJ159" s="68"/>
      <c r="CK159" s="67">
        <f t="shared" si="913"/>
        <v>0</v>
      </c>
      <c r="CL159" s="68">
        <v>0</v>
      </c>
      <c r="CM159" s="67">
        <f t="shared" si="914"/>
        <v>0</v>
      </c>
      <c r="CN159" s="68"/>
      <c r="CO159" s="67">
        <f t="shared" si="915"/>
        <v>0</v>
      </c>
      <c r="CP159" s="68"/>
      <c r="CQ159" s="67">
        <f t="shared" si="916"/>
        <v>0</v>
      </c>
      <c r="CR159" s="68"/>
      <c r="CS159" s="67">
        <f t="shared" si="917"/>
        <v>0</v>
      </c>
      <c r="CT159" s="68"/>
      <c r="CU159" s="67">
        <f t="shared" si="918"/>
        <v>0</v>
      </c>
      <c r="CV159" s="68">
        <v>0</v>
      </c>
      <c r="CW159" s="67">
        <f t="shared" si="919"/>
        <v>0</v>
      </c>
      <c r="CX159" s="82">
        <v>0</v>
      </c>
      <c r="CY159" s="67">
        <f t="shared" si="920"/>
        <v>0</v>
      </c>
      <c r="CZ159" s="68"/>
      <c r="DA159" s="67">
        <f t="shared" si="921"/>
        <v>0</v>
      </c>
      <c r="DB159" s="68">
        <v>0</v>
      </c>
      <c r="DC159" s="73">
        <f t="shared" si="922"/>
        <v>0</v>
      </c>
      <c r="DD159" s="68">
        <v>0</v>
      </c>
      <c r="DE159" s="67">
        <f t="shared" si="923"/>
        <v>0</v>
      </c>
      <c r="DF159" s="83"/>
      <c r="DG159" s="67">
        <f t="shared" si="924"/>
        <v>0</v>
      </c>
      <c r="DH159" s="68"/>
      <c r="DI159" s="67">
        <f t="shared" si="925"/>
        <v>0</v>
      </c>
      <c r="DJ159" s="68"/>
      <c r="DK159" s="67">
        <f t="shared" si="926"/>
        <v>0</v>
      </c>
      <c r="DL159" s="68"/>
      <c r="DM159" s="75">
        <f t="shared" si="927"/>
        <v>0</v>
      </c>
      <c r="DN159" s="77">
        <f t="shared" si="928"/>
        <v>15</v>
      </c>
      <c r="DO159" s="75">
        <f t="shared" si="928"/>
        <v>1716466.7520000001</v>
      </c>
    </row>
    <row r="160" spans="1:119" ht="45" customHeight="1" x14ac:dyDescent="0.25">
      <c r="A160" s="78"/>
      <c r="B160" s="79">
        <v>132</v>
      </c>
      <c r="C160" s="60" t="s">
        <v>287</v>
      </c>
      <c r="D160" s="61">
        <v>22900</v>
      </c>
      <c r="E160" s="80">
        <v>1.96</v>
      </c>
      <c r="F160" s="80"/>
      <c r="G160" s="63">
        <v>1</v>
      </c>
      <c r="H160" s="64"/>
      <c r="I160" s="64"/>
      <c r="J160" s="61">
        <v>1.4</v>
      </c>
      <c r="K160" s="61">
        <v>1.68</v>
      </c>
      <c r="L160" s="61">
        <v>2.23</v>
      </c>
      <c r="M160" s="65">
        <v>2.57</v>
      </c>
      <c r="N160" s="68"/>
      <c r="O160" s="67">
        <f t="shared" si="874"/>
        <v>0</v>
      </c>
      <c r="P160" s="68">
        <v>5</v>
      </c>
      <c r="Q160" s="68">
        <f t="shared" si="877"/>
        <v>345606.80000000005</v>
      </c>
      <c r="R160" s="68"/>
      <c r="S160" s="67">
        <f t="shared" si="878"/>
        <v>0</v>
      </c>
      <c r="T160" s="68"/>
      <c r="U160" s="67">
        <f t="shared" si="879"/>
        <v>0</v>
      </c>
      <c r="V160" s="68"/>
      <c r="W160" s="67">
        <f t="shared" si="880"/>
        <v>0</v>
      </c>
      <c r="X160" s="88"/>
      <c r="Y160" s="67">
        <f t="shared" si="881"/>
        <v>0</v>
      </c>
      <c r="Z160" s="68"/>
      <c r="AA160" s="67">
        <f t="shared" si="882"/>
        <v>0</v>
      </c>
      <c r="AB160" s="88"/>
      <c r="AC160" s="67">
        <f t="shared" si="883"/>
        <v>0</v>
      </c>
      <c r="AD160" s="68"/>
      <c r="AE160" s="67">
        <f t="shared" si="884"/>
        <v>0</v>
      </c>
      <c r="AF160" s="88"/>
      <c r="AG160" s="67">
        <f t="shared" si="885"/>
        <v>0</v>
      </c>
      <c r="AH160" s="130"/>
      <c r="AI160" s="67">
        <f t="shared" si="886"/>
        <v>0</v>
      </c>
      <c r="AJ160" s="68">
        <v>1</v>
      </c>
      <c r="AK160" s="67">
        <f t="shared" si="887"/>
        <v>69121.36</v>
      </c>
      <c r="AL160" s="82">
        <v>0</v>
      </c>
      <c r="AM160" s="67">
        <f t="shared" si="929"/>
        <v>0</v>
      </c>
      <c r="AN160" s="88"/>
      <c r="AO160" s="73">
        <f t="shared" si="889"/>
        <v>0</v>
      </c>
      <c r="AP160" s="88"/>
      <c r="AQ160" s="67">
        <f t="shared" si="890"/>
        <v>0</v>
      </c>
      <c r="AR160" s="88"/>
      <c r="AS160" s="68">
        <f t="shared" si="891"/>
        <v>0</v>
      </c>
      <c r="AT160" s="68">
        <v>2</v>
      </c>
      <c r="AU160" s="68">
        <f t="shared" si="892"/>
        <v>144526.47999999998</v>
      </c>
      <c r="AV160" s="88"/>
      <c r="AW160" s="67">
        <f t="shared" si="893"/>
        <v>0</v>
      </c>
      <c r="AX160" s="88"/>
      <c r="AY160" s="67">
        <f t="shared" si="894"/>
        <v>0</v>
      </c>
      <c r="AZ160" s="88"/>
      <c r="BA160" s="67">
        <f t="shared" si="895"/>
        <v>0</v>
      </c>
      <c r="BB160" s="88"/>
      <c r="BC160" s="67">
        <f t="shared" si="896"/>
        <v>0</v>
      </c>
      <c r="BD160" s="88"/>
      <c r="BE160" s="67">
        <f t="shared" si="897"/>
        <v>0</v>
      </c>
      <c r="BF160" s="68">
        <v>4</v>
      </c>
      <c r="BG160" s="67">
        <f t="shared" si="898"/>
        <v>301620.47999999998</v>
      </c>
      <c r="BH160" s="68">
        <v>4</v>
      </c>
      <c r="BI160" s="67">
        <f t="shared" si="899"/>
        <v>301620.47999999998</v>
      </c>
      <c r="BJ160" s="88"/>
      <c r="BK160" s="67">
        <f t="shared" si="900"/>
        <v>0</v>
      </c>
      <c r="BL160" s="88"/>
      <c r="BM160" s="67">
        <f t="shared" si="901"/>
        <v>0</v>
      </c>
      <c r="BN160" s="88">
        <v>4</v>
      </c>
      <c r="BO160" s="67">
        <f t="shared" si="902"/>
        <v>331782.52799999999</v>
      </c>
      <c r="BP160" s="88"/>
      <c r="BQ160" s="67">
        <f t="shared" si="903"/>
        <v>0</v>
      </c>
      <c r="BR160" s="88"/>
      <c r="BS160" s="67">
        <f t="shared" si="904"/>
        <v>0</v>
      </c>
      <c r="BT160" s="88"/>
      <c r="BU160" s="67">
        <f t="shared" si="905"/>
        <v>0</v>
      </c>
      <c r="BV160" s="88"/>
      <c r="BW160" s="67">
        <f t="shared" si="906"/>
        <v>0</v>
      </c>
      <c r="BX160" s="68"/>
      <c r="BY160" s="67">
        <f t="shared" si="907"/>
        <v>0</v>
      </c>
      <c r="BZ160" s="88"/>
      <c r="CA160" s="75">
        <f t="shared" si="908"/>
        <v>0</v>
      </c>
      <c r="CB160" s="88"/>
      <c r="CC160" s="67">
        <f t="shared" si="909"/>
        <v>0</v>
      </c>
      <c r="CD160" s="88"/>
      <c r="CE160" s="67">
        <f t="shared" si="910"/>
        <v>0</v>
      </c>
      <c r="CF160" s="88"/>
      <c r="CG160" s="67">
        <f t="shared" si="911"/>
        <v>0</v>
      </c>
      <c r="CH160" s="68"/>
      <c r="CI160" s="68">
        <f t="shared" si="912"/>
        <v>0</v>
      </c>
      <c r="CJ160" s="68"/>
      <c r="CK160" s="67">
        <f t="shared" si="913"/>
        <v>0</v>
      </c>
      <c r="CL160" s="88"/>
      <c r="CM160" s="67">
        <f t="shared" si="914"/>
        <v>0</v>
      </c>
      <c r="CN160" s="88"/>
      <c r="CO160" s="67">
        <f t="shared" si="915"/>
        <v>0</v>
      </c>
      <c r="CP160" s="88"/>
      <c r="CQ160" s="67">
        <f t="shared" si="916"/>
        <v>0</v>
      </c>
      <c r="CR160" s="88"/>
      <c r="CS160" s="67">
        <f t="shared" si="917"/>
        <v>0</v>
      </c>
      <c r="CT160" s="88">
        <v>5</v>
      </c>
      <c r="CU160" s="67">
        <f t="shared" si="918"/>
        <v>355032.43999999994</v>
      </c>
      <c r="CV160" s="88"/>
      <c r="CW160" s="67">
        <f t="shared" si="919"/>
        <v>0</v>
      </c>
      <c r="CX160" s="82"/>
      <c r="CY160" s="67">
        <f t="shared" si="920"/>
        <v>0</v>
      </c>
      <c r="CZ160" s="68"/>
      <c r="DA160" s="67">
        <f t="shared" si="921"/>
        <v>0</v>
      </c>
      <c r="DB160" s="88"/>
      <c r="DC160" s="73">
        <f t="shared" si="922"/>
        <v>0</v>
      </c>
      <c r="DD160" s="88"/>
      <c r="DE160" s="67">
        <f t="shared" si="923"/>
        <v>0</v>
      </c>
      <c r="DF160" s="92"/>
      <c r="DG160" s="67">
        <f t="shared" si="924"/>
        <v>0</v>
      </c>
      <c r="DH160" s="88"/>
      <c r="DI160" s="67">
        <f t="shared" si="925"/>
        <v>0</v>
      </c>
      <c r="DJ160" s="88"/>
      <c r="DK160" s="67">
        <f t="shared" si="926"/>
        <v>0</v>
      </c>
      <c r="DL160" s="88"/>
      <c r="DM160" s="75">
        <f t="shared" si="927"/>
        <v>0</v>
      </c>
      <c r="DN160" s="77">
        <f t="shared" si="928"/>
        <v>25</v>
      </c>
      <c r="DO160" s="75">
        <f t="shared" si="928"/>
        <v>1849310.568</v>
      </c>
    </row>
    <row r="161" spans="1:119" ht="45" customHeight="1" x14ac:dyDescent="0.25">
      <c r="A161" s="78"/>
      <c r="B161" s="79">
        <v>133</v>
      </c>
      <c r="C161" s="60" t="s">
        <v>288</v>
      </c>
      <c r="D161" s="61">
        <v>22900</v>
      </c>
      <c r="E161" s="80">
        <v>2.17</v>
      </c>
      <c r="F161" s="80"/>
      <c r="G161" s="63">
        <v>1</v>
      </c>
      <c r="H161" s="64"/>
      <c r="I161" s="64"/>
      <c r="J161" s="61">
        <v>1.4</v>
      </c>
      <c r="K161" s="61">
        <v>1.68</v>
      </c>
      <c r="L161" s="61">
        <v>2.23</v>
      </c>
      <c r="M161" s="65">
        <v>2.57</v>
      </c>
      <c r="N161" s="68">
        <v>3</v>
      </c>
      <c r="O161" s="67">
        <f t="shared" si="874"/>
        <v>229581.66</v>
      </c>
      <c r="P161" s="68">
        <v>1</v>
      </c>
      <c r="Q161" s="68">
        <f t="shared" si="877"/>
        <v>76527.22</v>
      </c>
      <c r="R161" s="68"/>
      <c r="S161" s="67">
        <f t="shared" si="878"/>
        <v>0</v>
      </c>
      <c r="T161" s="68"/>
      <c r="U161" s="67">
        <f t="shared" si="879"/>
        <v>0</v>
      </c>
      <c r="V161" s="68"/>
      <c r="W161" s="67">
        <f t="shared" si="880"/>
        <v>0</v>
      </c>
      <c r="X161" s="88"/>
      <c r="Y161" s="67">
        <f t="shared" si="881"/>
        <v>0</v>
      </c>
      <c r="Z161" s="68"/>
      <c r="AA161" s="67">
        <f t="shared" si="882"/>
        <v>0</v>
      </c>
      <c r="AB161" s="88"/>
      <c r="AC161" s="67">
        <f t="shared" si="883"/>
        <v>0</v>
      </c>
      <c r="AD161" s="68"/>
      <c r="AE161" s="67">
        <f t="shared" si="884"/>
        <v>0</v>
      </c>
      <c r="AF161" s="88"/>
      <c r="AG161" s="67">
        <f t="shared" si="885"/>
        <v>0</v>
      </c>
      <c r="AH161" s="130"/>
      <c r="AI161" s="67">
        <f t="shared" si="886"/>
        <v>0</v>
      </c>
      <c r="AJ161" s="68">
        <v>5</v>
      </c>
      <c r="AK161" s="67">
        <f t="shared" si="887"/>
        <v>382636.10000000003</v>
      </c>
      <c r="AL161" s="82">
        <v>3</v>
      </c>
      <c r="AM161" s="67">
        <f t="shared" si="929"/>
        <v>275497.99200000003</v>
      </c>
      <c r="AN161" s="88"/>
      <c r="AO161" s="73">
        <f t="shared" si="889"/>
        <v>0</v>
      </c>
      <c r="AP161" s="88"/>
      <c r="AQ161" s="67">
        <f t="shared" si="890"/>
        <v>0</v>
      </c>
      <c r="AR161" s="88"/>
      <c r="AS161" s="68">
        <f t="shared" si="891"/>
        <v>0</v>
      </c>
      <c r="AT161" s="68">
        <v>20</v>
      </c>
      <c r="AU161" s="68">
        <f t="shared" si="892"/>
        <v>1600114.5999999999</v>
      </c>
      <c r="AV161" s="88"/>
      <c r="AW161" s="67">
        <f t="shared" si="893"/>
        <v>0</v>
      </c>
      <c r="AX161" s="88"/>
      <c r="AY161" s="67">
        <f t="shared" si="894"/>
        <v>0</v>
      </c>
      <c r="AZ161" s="88"/>
      <c r="BA161" s="67">
        <f t="shared" si="895"/>
        <v>0</v>
      </c>
      <c r="BB161" s="88"/>
      <c r="BC161" s="67">
        <f t="shared" si="896"/>
        <v>0</v>
      </c>
      <c r="BD161" s="88"/>
      <c r="BE161" s="67">
        <f t="shared" si="897"/>
        <v>0</v>
      </c>
      <c r="BF161" s="68">
        <v>4</v>
      </c>
      <c r="BG161" s="67">
        <f t="shared" si="898"/>
        <v>333936.95999999996</v>
      </c>
      <c r="BH161" s="68">
        <v>3</v>
      </c>
      <c r="BI161" s="67">
        <f t="shared" si="899"/>
        <v>250452.72</v>
      </c>
      <c r="BJ161" s="88"/>
      <c r="BK161" s="67">
        <f t="shared" si="900"/>
        <v>0</v>
      </c>
      <c r="BL161" s="88"/>
      <c r="BM161" s="67">
        <f t="shared" si="901"/>
        <v>0</v>
      </c>
      <c r="BN161" s="88"/>
      <c r="BO161" s="67">
        <f t="shared" si="902"/>
        <v>0</v>
      </c>
      <c r="BP161" s="88"/>
      <c r="BQ161" s="67">
        <f t="shared" si="903"/>
        <v>0</v>
      </c>
      <c r="BR161" s="88"/>
      <c r="BS161" s="67">
        <f t="shared" si="904"/>
        <v>0</v>
      </c>
      <c r="BT161" s="88"/>
      <c r="BU161" s="67">
        <f t="shared" si="905"/>
        <v>0</v>
      </c>
      <c r="BV161" s="88"/>
      <c r="BW161" s="67">
        <f t="shared" si="906"/>
        <v>0</v>
      </c>
      <c r="BX161" s="68">
        <v>4</v>
      </c>
      <c r="BY161" s="67">
        <f t="shared" si="907"/>
        <v>333936.95999999996</v>
      </c>
      <c r="BZ161" s="88"/>
      <c r="CA161" s="75">
        <f t="shared" si="908"/>
        <v>0</v>
      </c>
      <c r="CB161" s="88"/>
      <c r="CC161" s="67">
        <f t="shared" si="909"/>
        <v>0</v>
      </c>
      <c r="CD161" s="88"/>
      <c r="CE161" s="67">
        <f t="shared" si="910"/>
        <v>0</v>
      </c>
      <c r="CF161" s="88"/>
      <c r="CG161" s="67">
        <f t="shared" si="911"/>
        <v>0</v>
      </c>
      <c r="CH161" s="68"/>
      <c r="CI161" s="68">
        <f t="shared" si="912"/>
        <v>0</v>
      </c>
      <c r="CJ161" s="68"/>
      <c r="CK161" s="67">
        <f t="shared" si="913"/>
        <v>0</v>
      </c>
      <c r="CL161" s="88"/>
      <c r="CM161" s="67">
        <f t="shared" si="914"/>
        <v>0</v>
      </c>
      <c r="CN161" s="88"/>
      <c r="CO161" s="67">
        <f t="shared" si="915"/>
        <v>0</v>
      </c>
      <c r="CP161" s="88"/>
      <c r="CQ161" s="67">
        <f t="shared" si="916"/>
        <v>0</v>
      </c>
      <c r="CR161" s="88"/>
      <c r="CS161" s="67">
        <f t="shared" si="917"/>
        <v>0</v>
      </c>
      <c r="CT161" s="88"/>
      <c r="CU161" s="67">
        <f t="shared" si="918"/>
        <v>0</v>
      </c>
      <c r="CV161" s="88"/>
      <c r="CW161" s="67">
        <f t="shared" si="919"/>
        <v>0</v>
      </c>
      <c r="CX161" s="82">
        <v>0</v>
      </c>
      <c r="CY161" s="67">
        <f t="shared" si="920"/>
        <v>0</v>
      </c>
      <c r="CZ161" s="68"/>
      <c r="DA161" s="67">
        <f t="shared" si="921"/>
        <v>0</v>
      </c>
      <c r="DB161" s="88"/>
      <c r="DC161" s="73">
        <f t="shared" si="922"/>
        <v>0</v>
      </c>
      <c r="DD161" s="88"/>
      <c r="DE161" s="67">
        <f t="shared" si="923"/>
        <v>0</v>
      </c>
      <c r="DF161" s="92"/>
      <c r="DG161" s="67">
        <f t="shared" si="924"/>
        <v>0</v>
      </c>
      <c r="DH161" s="88"/>
      <c r="DI161" s="67">
        <f t="shared" si="925"/>
        <v>0</v>
      </c>
      <c r="DJ161" s="88"/>
      <c r="DK161" s="67">
        <f t="shared" si="926"/>
        <v>0</v>
      </c>
      <c r="DL161" s="88"/>
      <c r="DM161" s="75">
        <f t="shared" si="927"/>
        <v>0</v>
      </c>
      <c r="DN161" s="77">
        <f t="shared" si="928"/>
        <v>43</v>
      </c>
      <c r="DO161" s="75">
        <f t="shared" si="928"/>
        <v>3482684.2119999998</v>
      </c>
    </row>
    <row r="162" spans="1:119" ht="45" customHeight="1" x14ac:dyDescent="0.25">
      <c r="A162" s="78"/>
      <c r="B162" s="79">
        <v>134</v>
      </c>
      <c r="C162" s="60" t="s">
        <v>289</v>
      </c>
      <c r="D162" s="61">
        <v>22900</v>
      </c>
      <c r="E162" s="80">
        <v>2.02</v>
      </c>
      <c r="F162" s="80"/>
      <c r="G162" s="63">
        <v>1</v>
      </c>
      <c r="H162" s="64"/>
      <c r="I162" s="64"/>
      <c r="J162" s="61">
        <v>1.4</v>
      </c>
      <c r="K162" s="61">
        <v>1.68</v>
      </c>
      <c r="L162" s="61">
        <v>2.23</v>
      </c>
      <c r="M162" s="65">
        <v>2.57</v>
      </c>
      <c r="N162" s="68"/>
      <c r="O162" s="67">
        <f t="shared" si="874"/>
        <v>0</v>
      </c>
      <c r="P162" s="68">
        <v>0</v>
      </c>
      <c r="Q162" s="68">
        <f t="shared" si="877"/>
        <v>0</v>
      </c>
      <c r="R162" s="68"/>
      <c r="S162" s="67">
        <f t="shared" si="878"/>
        <v>0</v>
      </c>
      <c r="T162" s="68"/>
      <c r="U162" s="67">
        <f t="shared" si="879"/>
        <v>0</v>
      </c>
      <c r="V162" s="68"/>
      <c r="W162" s="67">
        <f t="shared" si="880"/>
        <v>0</v>
      </c>
      <c r="X162" s="68"/>
      <c r="Y162" s="67">
        <f t="shared" si="881"/>
        <v>0</v>
      </c>
      <c r="Z162" s="68"/>
      <c r="AA162" s="67">
        <f t="shared" si="882"/>
        <v>0</v>
      </c>
      <c r="AB162" s="68"/>
      <c r="AC162" s="67">
        <f t="shared" si="883"/>
        <v>0</v>
      </c>
      <c r="AD162" s="68"/>
      <c r="AE162" s="67">
        <f t="shared" si="884"/>
        <v>0</v>
      </c>
      <c r="AF162" s="68"/>
      <c r="AG162" s="67">
        <f t="shared" si="885"/>
        <v>0</v>
      </c>
      <c r="AH162" s="130"/>
      <c r="AI162" s="67">
        <f t="shared" si="886"/>
        <v>0</v>
      </c>
      <c r="AJ162" s="68"/>
      <c r="AK162" s="67">
        <f t="shared" si="887"/>
        <v>0</v>
      </c>
      <c r="AL162" s="81"/>
      <c r="AM162" s="67">
        <f t="shared" si="929"/>
        <v>0</v>
      </c>
      <c r="AN162" s="68"/>
      <c r="AO162" s="73">
        <f t="shared" si="889"/>
        <v>0</v>
      </c>
      <c r="AP162" s="68"/>
      <c r="AQ162" s="67">
        <f t="shared" si="890"/>
        <v>0</v>
      </c>
      <c r="AR162" s="68"/>
      <c r="AS162" s="68">
        <f t="shared" si="891"/>
        <v>0</v>
      </c>
      <c r="AT162" s="68"/>
      <c r="AU162" s="68">
        <f t="shared" si="892"/>
        <v>0</v>
      </c>
      <c r="AV162" s="68"/>
      <c r="AW162" s="67">
        <f t="shared" si="893"/>
        <v>0</v>
      </c>
      <c r="AX162" s="68"/>
      <c r="AY162" s="67">
        <f t="shared" si="894"/>
        <v>0</v>
      </c>
      <c r="AZ162" s="68"/>
      <c r="BA162" s="67">
        <f t="shared" si="895"/>
        <v>0</v>
      </c>
      <c r="BB162" s="68"/>
      <c r="BC162" s="67">
        <f t="shared" si="896"/>
        <v>0</v>
      </c>
      <c r="BD162" s="68"/>
      <c r="BE162" s="67">
        <f t="shared" si="897"/>
        <v>0</v>
      </c>
      <c r="BF162" s="68"/>
      <c r="BG162" s="67">
        <f t="shared" si="898"/>
        <v>0</v>
      </c>
      <c r="BH162" s="68"/>
      <c r="BI162" s="67">
        <f t="shared" si="899"/>
        <v>0</v>
      </c>
      <c r="BJ162" s="68"/>
      <c r="BK162" s="67">
        <f t="shared" si="900"/>
        <v>0</v>
      </c>
      <c r="BL162" s="68"/>
      <c r="BM162" s="67">
        <f t="shared" si="901"/>
        <v>0</v>
      </c>
      <c r="BN162" s="68"/>
      <c r="BO162" s="67">
        <f t="shared" si="902"/>
        <v>0</v>
      </c>
      <c r="BP162" s="68"/>
      <c r="BQ162" s="67">
        <f t="shared" si="903"/>
        <v>0</v>
      </c>
      <c r="BR162" s="68"/>
      <c r="BS162" s="67">
        <f t="shared" si="904"/>
        <v>0</v>
      </c>
      <c r="BT162" s="68"/>
      <c r="BU162" s="67">
        <f t="shared" si="905"/>
        <v>0</v>
      </c>
      <c r="BV162" s="68"/>
      <c r="BW162" s="67">
        <f t="shared" si="906"/>
        <v>0</v>
      </c>
      <c r="BX162" s="68"/>
      <c r="BY162" s="67">
        <f t="shared" si="907"/>
        <v>0</v>
      </c>
      <c r="BZ162" s="68"/>
      <c r="CA162" s="75">
        <f t="shared" si="908"/>
        <v>0</v>
      </c>
      <c r="CB162" s="68"/>
      <c r="CC162" s="67">
        <f t="shared" si="909"/>
        <v>0</v>
      </c>
      <c r="CD162" s="68"/>
      <c r="CE162" s="67">
        <f t="shared" si="910"/>
        <v>0</v>
      </c>
      <c r="CF162" s="68"/>
      <c r="CG162" s="67">
        <f t="shared" si="911"/>
        <v>0</v>
      </c>
      <c r="CH162" s="68"/>
      <c r="CI162" s="68">
        <f t="shared" si="912"/>
        <v>0</v>
      </c>
      <c r="CJ162" s="68"/>
      <c r="CK162" s="67">
        <f t="shared" si="913"/>
        <v>0</v>
      </c>
      <c r="CL162" s="68"/>
      <c r="CM162" s="67">
        <f t="shared" si="914"/>
        <v>0</v>
      </c>
      <c r="CN162" s="68"/>
      <c r="CO162" s="67">
        <f t="shared" si="915"/>
        <v>0</v>
      </c>
      <c r="CP162" s="68"/>
      <c r="CQ162" s="67">
        <f t="shared" si="916"/>
        <v>0</v>
      </c>
      <c r="CR162" s="68"/>
      <c r="CS162" s="67">
        <f t="shared" si="917"/>
        <v>0</v>
      </c>
      <c r="CT162" s="68"/>
      <c r="CU162" s="67">
        <f t="shared" si="918"/>
        <v>0</v>
      </c>
      <c r="CV162" s="68"/>
      <c r="CW162" s="67">
        <f t="shared" si="919"/>
        <v>0</v>
      </c>
      <c r="CX162" s="82"/>
      <c r="CY162" s="67">
        <f t="shared" si="920"/>
        <v>0</v>
      </c>
      <c r="CZ162" s="68"/>
      <c r="DA162" s="67">
        <f t="shared" si="921"/>
        <v>0</v>
      </c>
      <c r="DB162" s="68"/>
      <c r="DC162" s="73">
        <f t="shared" si="922"/>
        <v>0</v>
      </c>
      <c r="DD162" s="68"/>
      <c r="DE162" s="67">
        <f t="shared" si="923"/>
        <v>0</v>
      </c>
      <c r="DF162" s="83"/>
      <c r="DG162" s="67">
        <f t="shared" si="924"/>
        <v>0</v>
      </c>
      <c r="DH162" s="68"/>
      <c r="DI162" s="67">
        <f t="shared" si="925"/>
        <v>0</v>
      </c>
      <c r="DJ162" s="68"/>
      <c r="DK162" s="67">
        <f t="shared" si="926"/>
        <v>0</v>
      </c>
      <c r="DL162" s="68"/>
      <c r="DM162" s="75">
        <f t="shared" si="927"/>
        <v>0</v>
      </c>
      <c r="DN162" s="77">
        <f t="shared" si="928"/>
        <v>0</v>
      </c>
      <c r="DO162" s="75">
        <f t="shared" si="928"/>
        <v>0</v>
      </c>
    </row>
    <row r="163" spans="1:119" ht="45" customHeight="1" x14ac:dyDescent="0.25">
      <c r="A163" s="78"/>
      <c r="B163" s="79">
        <v>135</v>
      </c>
      <c r="C163" s="60" t="s">
        <v>290</v>
      </c>
      <c r="D163" s="61">
        <v>22900</v>
      </c>
      <c r="E163" s="80">
        <v>2.57</v>
      </c>
      <c r="F163" s="80"/>
      <c r="G163" s="63">
        <v>1</v>
      </c>
      <c r="H163" s="64"/>
      <c r="I163" s="64"/>
      <c r="J163" s="61">
        <v>1.4</v>
      </c>
      <c r="K163" s="61">
        <v>1.68</v>
      </c>
      <c r="L163" s="61">
        <v>2.23</v>
      </c>
      <c r="M163" s="65">
        <v>2.57</v>
      </c>
      <c r="N163" s="68">
        <v>4</v>
      </c>
      <c r="O163" s="67">
        <f t="shared" si="874"/>
        <v>362534.48</v>
      </c>
      <c r="P163" s="68">
        <v>3</v>
      </c>
      <c r="Q163" s="68">
        <f t="shared" si="877"/>
        <v>271900.86</v>
      </c>
      <c r="R163" s="68"/>
      <c r="S163" s="67">
        <f t="shared" si="878"/>
        <v>0</v>
      </c>
      <c r="T163" s="68"/>
      <c r="U163" s="67">
        <f t="shared" si="879"/>
        <v>0</v>
      </c>
      <c r="V163" s="68">
        <v>76</v>
      </c>
      <c r="W163" s="67">
        <f t="shared" si="880"/>
        <v>6888155.1200000001</v>
      </c>
      <c r="X163" s="68"/>
      <c r="Y163" s="67">
        <f t="shared" si="881"/>
        <v>0</v>
      </c>
      <c r="Z163" s="68"/>
      <c r="AA163" s="67">
        <f t="shared" si="882"/>
        <v>0</v>
      </c>
      <c r="AB163" s="68"/>
      <c r="AC163" s="67">
        <f t="shared" si="883"/>
        <v>0</v>
      </c>
      <c r="AD163" s="68">
        <v>3</v>
      </c>
      <c r="AE163" s="67">
        <f t="shared" si="884"/>
        <v>271900.86</v>
      </c>
      <c r="AF163" s="68"/>
      <c r="AG163" s="67">
        <f t="shared" si="885"/>
        <v>0</v>
      </c>
      <c r="AH163" s="130"/>
      <c r="AI163" s="67">
        <f t="shared" si="886"/>
        <v>0</v>
      </c>
      <c r="AJ163" s="68">
        <v>4</v>
      </c>
      <c r="AK163" s="67">
        <f t="shared" si="887"/>
        <v>362534.48</v>
      </c>
      <c r="AL163" s="82">
        <v>41</v>
      </c>
      <c r="AM163" s="67">
        <f t="shared" si="929"/>
        <v>4459174.1040000003</v>
      </c>
      <c r="AN163" s="68"/>
      <c r="AO163" s="73">
        <f t="shared" si="889"/>
        <v>0</v>
      </c>
      <c r="AP163" s="68"/>
      <c r="AQ163" s="67">
        <f t="shared" si="890"/>
        <v>0</v>
      </c>
      <c r="AR163" s="68"/>
      <c r="AS163" s="68">
        <f t="shared" si="891"/>
        <v>0</v>
      </c>
      <c r="AT163" s="68">
        <v>17</v>
      </c>
      <c r="AU163" s="68">
        <f t="shared" si="892"/>
        <v>1610806.6099999994</v>
      </c>
      <c r="AV163" s="68"/>
      <c r="AW163" s="67">
        <f t="shared" si="893"/>
        <v>0</v>
      </c>
      <c r="AX163" s="68"/>
      <c r="AY163" s="67">
        <f t="shared" si="894"/>
        <v>0</v>
      </c>
      <c r="AZ163" s="68"/>
      <c r="BA163" s="67">
        <f t="shared" si="895"/>
        <v>0</v>
      </c>
      <c r="BB163" s="68">
        <v>2</v>
      </c>
      <c r="BC163" s="67">
        <f t="shared" si="896"/>
        <v>181267.24</v>
      </c>
      <c r="BD163" s="68"/>
      <c r="BE163" s="67">
        <f t="shared" si="897"/>
        <v>0</v>
      </c>
      <c r="BF163" s="68">
        <v>4</v>
      </c>
      <c r="BG163" s="67">
        <f t="shared" si="898"/>
        <v>395492.15999999992</v>
      </c>
      <c r="BH163" s="68">
        <v>3</v>
      </c>
      <c r="BI163" s="67">
        <f t="shared" si="899"/>
        <v>296619.12</v>
      </c>
      <c r="BJ163" s="68"/>
      <c r="BK163" s="67">
        <f t="shared" si="900"/>
        <v>0</v>
      </c>
      <c r="BL163" s="68"/>
      <c r="BM163" s="67">
        <f t="shared" si="901"/>
        <v>0</v>
      </c>
      <c r="BN163" s="68"/>
      <c r="BO163" s="67">
        <f t="shared" si="902"/>
        <v>0</v>
      </c>
      <c r="BP163" s="68"/>
      <c r="BQ163" s="67">
        <f t="shared" si="903"/>
        <v>0</v>
      </c>
      <c r="BR163" s="68"/>
      <c r="BS163" s="67">
        <f t="shared" si="904"/>
        <v>0</v>
      </c>
      <c r="BT163" s="68"/>
      <c r="BU163" s="67">
        <f t="shared" si="905"/>
        <v>0</v>
      </c>
      <c r="BV163" s="68"/>
      <c r="BW163" s="67">
        <f t="shared" si="906"/>
        <v>0</v>
      </c>
      <c r="BX163" s="68">
        <v>3</v>
      </c>
      <c r="BY163" s="67">
        <f t="shared" si="907"/>
        <v>296619.12</v>
      </c>
      <c r="BZ163" s="68"/>
      <c r="CA163" s="75">
        <f t="shared" si="908"/>
        <v>0</v>
      </c>
      <c r="CB163" s="68"/>
      <c r="CC163" s="67">
        <f t="shared" si="909"/>
        <v>0</v>
      </c>
      <c r="CD163" s="68"/>
      <c r="CE163" s="67">
        <f t="shared" si="910"/>
        <v>0</v>
      </c>
      <c r="CF163" s="68"/>
      <c r="CG163" s="67">
        <f t="shared" si="911"/>
        <v>0</v>
      </c>
      <c r="CH163" s="68"/>
      <c r="CI163" s="68">
        <f t="shared" si="912"/>
        <v>0</v>
      </c>
      <c r="CJ163" s="68"/>
      <c r="CK163" s="67">
        <f t="shared" si="913"/>
        <v>0</v>
      </c>
      <c r="CL163" s="68"/>
      <c r="CM163" s="67">
        <f t="shared" si="914"/>
        <v>0</v>
      </c>
      <c r="CN163" s="68"/>
      <c r="CO163" s="67">
        <f t="shared" si="915"/>
        <v>0</v>
      </c>
      <c r="CP163" s="68"/>
      <c r="CQ163" s="67">
        <f t="shared" si="916"/>
        <v>0</v>
      </c>
      <c r="CR163" s="68"/>
      <c r="CS163" s="67">
        <f t="shared" si="917"/>
        <v>0</v>
      </c>
      <c r="CT163" s="68"/>
      <c r="CU163" s="67">
        <f t="shared" si="918"/>
        <v>0</v>
      </c>
      <c r="CV163" s="68"/>
      <c r="CW163" s="67">
        <f t="shared" si="919"/>
        <v>0</v>
      </c>
      <c r="CX163" s="82">
        <v>0</v>
      </c>
      <c r="CY163" s="67">
        <f t="shared" si="920"/>
        <v>0</v>
      </c>
      <c r="CZ163" s="68"/>
      <c r="DA163" s="67">
        <f t="shared" si="921"/>
        <v>0</v>
      </c>
      <c r="DB163" s="68"/>
      <c r="DC163" s="73">
        <f t="shared" si="922"/>
        <v>0</v>
      </c>
      <c r="DD163" s="68"/>
      <c r="DE163" s="67">
        <f t="shared" si="923"/>
        <v>0</v>
      </c>
      <c r="DF163" s="83"/>
      <c r="DG163" s="67">
        <f t="shared" si="924"/>
        <v>0</v>
      </c>
      <c r="DH163" s="68"/>
      <c r="DI163" s="67">
        <f t="shared" si="925"/>
        <v>0</v>
      </c>
      <c r="DJ163" s="68"/>
      <c r="DK163" s="67">
        <f t="shared" si="926"/>
        <v>0</v>
      </c>
      <c r="DL163" s="68"/>
      <c r="DM163" s="75">
        <f t="shared" si="927"/>
        <v>0</v>
      </c>
      <c r="DN163" s="77">
        <f t="shared" si="928"/>
        <v>160</v>
      </c>
      <c r="DO163" s="75">
        <f t="shared" si="928"/>
        <v>15397004.153999999</v>
      </c>
    </row>
    <row r="164" spans="1:119" ht="45" customHeight="1" x14ac:dyDescent="0.25">
      <c r="A164" s="78"/>
      <c r="B164" s="79">
        <v>136</v>
      </c>
      <c r="C164" s="60" t="s">
        <v>291</v>
      </c>
      <c r="D164" s="61">
        <v>22900</v>
      </c>
      <c r="E164" s="80">
        <v>3.14</v>
      </c>
      <c r="F164" s="80"/>
      <c r="G164" s="63">
        <v>1</v>
      </c>
      <c r="H164" s="64"/>
      <c r="I164" s="64"/>
      <c r="J164" s="61">
        <v>1.4</v>
      </c>
      <c r="K164" s="61">
        <v>1.68</v>
      </c>
      <c r="L164" s="61">
        <v>2.23</v>
      </c>
      <c r="M164" s="65">
        <v>2.57</v>
      </c>
      <c r="N164" s="68"/>
      <c r="O164" s="67">
        <f t="shared" si="874"/>
        <v>0</v>
      </c>
      <c r="P164" s="68">
        <v>0</v>
      </c>
      <c r="Q164" s="68">
        <f t="shared" si="877"/>
        <v>0</v>
      </c>
      <c r="R164" s="68"/>
      <c r="S164" s="67">
        <f t="shared" si="878"/>
        <v>0</v>
      </c>
      <c r="T164" s="68"/>
      <c r="U164" s="67">
        <f t="shared" si="879"/>
        <v>0</v>
      </c>
      <c r="V164" s="68">
        <v>24</v>
      </c>
      <c r="W164" s="67">
        <f t="shared" si="880"/>
        <v>2657645.7599999998</v>
      </c>
      <c r="X164" s="68"/>
      <c r="Y164" s="67">
        <f t="shared" si="881"/>
        <v>0</v>
      </c>
      <c r="Z164" s="68"/>
      <c r="AA164" s="67">
        <f t="shared" si="882"/>
        <v>0</v>
      </c>
      <c r="AB164" s="68"/>
      <c r="AC164" s="67">
        <f t="shared" si="883"/>
        <v>0</v>
      </c>
      <c r="AD164" s="68"/>
      <c r="AE164" s="67">
        <f t="shared" si="884"/>
        <v>0</v>
      </c>
      <c r="AF164" s="68"/>
      <c r="AG164" s="67">
        <f t="shared" si="885"/>
        <v>0</v>
      </c>
      <c r="AH164" s="130"/>
      <c r="AI164" s="67">
        <f t="shared" si="886"/>
        <v>0</v>
      </c>
      <c r="AJ164" s="68"/>
      <c r="AK164" s="67">
        <f t="shared" si="887"/>
        <v>0</v>
      </c>
      <c r="AL164" s="82">
        <v>2</v>
      </c>
      <c r="AM164" s="67">
        <f t="shared" si="929"/>
        <v>265764.576</v>
      </c>
      <c r="AN164" s="68"/>
      <c r="AO164" s="73">
        <f t="shared" si="889"/>
        <v>0</v>
      </c>
      <c r="AP164" s="68"/>
      <c r="AQ164" s="67">
        <f t="shared" si="890"/>
        <v>0</v>
      </c>
      <c r="AR164" s="68"/>
      <c r="AS164" s="68">
        <f t="shared" si="891"/>
        <v>0</v>
      </c>
      <c r="AT164" s="68">
        <v>1</v>
      </c>
      <c r="AU164" s="68">
        <f t="shared" si="892"/>
        <v>115768.65999999999</v>
      </c>
      <c r="AV164" s="68"/>
      <c r="AW164" s="67">
        <f t="shared" si="893"/>
        <v>0</v>
      </c>
      <c r="AX164" s="68"/>
      <c r="AY164" s="67">
        <f t="shared" si="894"/>
        <v>0</v>
      </c>
      <c r="AZ164" s="68"/>
      <c r="BA164" s="67">
        <f t="shared" si="895"/>
        <v>0</v>
      </c>
      <c r="BB164" s="68"/>
      <c r="BC164" s="67">
        <f t="shared" si="896"/>
        <v>0</v>
      </c>
      <c r="BD164" s="68"/>
      <c r="BE164" s="67">
        <f t="shared" si="897"/>
        <v>0</v>
      </c>
      <c r="BF164" s="68"/>
      <c r="BG164" s="67">
        <f t="shared" si="898"/>
        <v>0</v>
      </c>
      <c r="BH164" s="68"/>
      <c r="BI164" s="67">
        <f t="shared" si="899"/>
        <v>0</v>
      </c>
      <c r="BJ164" s="68"/>
      <c r="BK164" s="67">
        <f t="shared" si="900"/>
        <v>0</v>
      </c>
      <c r="BL164" s="68"/>
      <c r="BM164" s="67">
        <f t="shared" si="901"/>
        <v>0</v>
      </c>
      <c r="BN164" s="68"/>
      <c r="BO164" s="67">
        <f t="shared" si="902"/>
        <v>0</v>
      </c>
      <c r="BP164" s="68"/>
      <c r="BQ164" s="67">
        <f t="shared" si="903"/>
        <v>0</v>
      </c>
      <c r="BR164" s="68"/>
      <c r="BS164" s="67">
        <f t="shared" si="904"/>
        <v>0</v>
      </c>
      <c r="BT164" s="68"/>
      <c r="BU164" s="67">
        <f t="shared" si="905"/>
        <v>0</v>
      </c>
      <c r="BV164" s="68"/>
      <c r="BW164" s="67">
        <f t="shared" si="906"/>
        <v>0</v>
      </c>
      <c r="BX164" s="68"/>
      <c r="BY164" s="67">
        <f t="shared" si="907"/>
        <v>0</v>
      </c>
      <c r="BZ164" s="68"/>
      <c r="CA164" s="75">
        <f t="shared" si="908"/>
        <v>0</v>
      </c>
      <c r="CB164" s="68"/>
      <c r="CC164" s="67">
        <f t="shared" si="909"/>
        <v>0</v>
      </c>
      <c r="CD164" s="68"/>
      <c r="CE164" s="67">
        <f t="shared" si="910"/>
        <v>0</v>
      </c>
      <c r="CF164" s="68"/>
      <c r="CG164" s="67">
        <f t="shared" si="911"/>
        <v>0</v>
      </c>
      <c r="CH164" s="68"/>
      <c r="CI164" s="68">
        <f t="shared" si="912"/>
        <v>0</v>
      </c>
      <c r="CJ164" s="68"/>
      <c r="CK164" s="67">
        <f t="shared" si="913"/>
        <v>0</v>
      </c>
      <c r="CL164" s="68"/>
      <c r="CM164" s="67">
        <f t="shared" si="914"/>
        <v>0</v>
      </c>
      <c r="CN164" s="68"/>
      <c r="CO164" s="67">
        <f t="shared" si="915"/>
        <v>0</v>
      </c>
      <c r="CP164" s="68"/>
      <c r="CQ164" s="67">
        <f t="shared" si="916"/>
        <v>0</v>
      </c>
      <c r="CR164" s="68"/>
      <c r="CS164" s="67">
        <f t="shared" si="917"/>
        <v>0</v>
      </c>
      <c r="CT164" s="68"/>
      <c r="CU164" s="67">
        <f t="shared" si="918"/>
        <v>0</v>
      </c>
      <c r="CV164" s="68"/>
      <c r="CW164" s="67">
        <f t="shared" si="919"/>
        <v>0</v>
      </c>
      <c r="CX164" s="82">
        <v>0</v>
      </c>
      <c r="CY164" s="67">
        <f t="shared" si="920"/>
        <v>0</v>
      </c>
      <c r="CZ164" s="68"/>
      <c r="DA164" s="67">
        <f t="shared" si="921"/>
        <v>0</v>
      </c>
      <c r="DB164" s="68"/>
      <c r="DC164" s="73">
        <f t="shared" si="922"/>
        <v>0</v>
      </c>
      <c r="DD164" s="68"/>
      <c r="DE164" s="67">
        <f t="shared" si="923"/>
        <v>0</v>
      </c>
      <c r="DF164" s="83"/>
      <c r="DG164" s="67">
        <f t="shared" si="924"/>
        <v>0</v>
      </c>
      <c r="DH164" s="68"/>
      <c r="DI164" s="67">
        <f t="shared" si="925"/>
        <v>0</v>
      </c>
      <c r="DJ164" s="68"/>
      <c r="DK164" s="67">
        <f t="shared" si="926"/>
        <v>0</v>
      </c>
      <c r="DL164" s="68"/>
      <c r="DM164" s="75">
        <f t="shared" si="927"/>
        <v>0</v>
      </c>
      <c r="DN164" s="77">
        <f t="shared" si="928"/>
        <v>27</v>
      </c>
      <c r="DO164" s="75">
        <f t="shared" si="928"/>
        <v>3039178.9959999998</v>
      </c>
    </row>
    <row r="165" spans="1:119" ht="30" x14ac:dyDescent="0.25">
      <c r="A165" s="78"/>
      <c r="B165" s="79">
        <v>137</v>
      </c>
      <c r="C165" s="60" t="s">
        <v>292</v>
      </c>
      <c r="D165" s="61">
        <v>22900</v>
      </c>
      <c r="E165" s="87">
        <v>2.48</v>
      </c>
      <c r="F165" s="87"/>
      <c r="G165" s="63">
        <v>1</v>
      </c>
      <c r="H165" s="64"/>
      <c r="I165" s="64"/>
      <c r="J165" s="61">
        <v>1.4</v>
      </c>
      <c r="K165" s="61">
        <v>1.68</v>
      </c>
      <c r="L165" s="61">
        <v>2.23</v>
      </c>
      <c r="M165" s="65">
        <v>2.57</v>
      </c>
      <c r="N165" s="68"/>
      <c r="O165" s="67">
        <f t="shared" si="874"/>
        <v>0</v>
      </c>
      <c r="P165" s="68">
        <v>0</v>
      </c>
      <c r="Q165" s="68">
        <f t="shared" si="877"/>
        <v>0</v>
      </c>
      <c r="R165" s="68">
        <v>1</v>
      </c>
      <c r="S165" s="67">
        <f t="shared" si="878"/>
        <v>87459.68</v>
      </c>
      <c r="T165" s="68"/>
      <c r="U165" s="67">
        <f t="shared" si="879"/>
        <v>0</v>
      </c>
      <c r="V165" s="68">
        <v>10</v>
      </c>
      <c r="W165" s="67">
        <f t="shared" si="880"/>
        <v>874596.8</v>
      </c>
      <c r="X165" s="68"/>
      <c r="Y165" s="67">
        <f t="shared" si="881"/>
        <v>0</v>
      </c>
      <c r="Z165" s="68"/>
      <c r="AA165" s="67">
        <f t="shared" si="882"/>
        <v>0</v>
      </c>
      <c r="AB165" s="68"/>
      <c r="AC165" s="67">
        <f t="shared" si="883"/>
        <v>0</v>
      </c>
      <c r="AD165" s="68"/>
      <c r="AE165" s="67">
        <f t="shared" si="884"/>
        <v>0</v>
      </c>
      <c r="AF165" s="68"/>
      <c r="AG165" s="67">
        <f t="shared" si="885"/>
        <v>0</v>
      </c>
      <c r="AH165" s="130"/>
      <c r="AI165" s="67">
        <f t="shared" si="886"/>
        <v>0</v>
      </c>
      <c r="AJ165" s="68"/>
      <c r="AK165" s="67">
        <f t="shared" si="887"/>
        <v>0</v>
      </c>
      <c r="AL165" s="82">
        <v>5</v>
      </c>
      <c r="AM165" s="67">
        <f t="shared" si="929"/>
        <v>524758.08000000007</v>
      </c>
      <c r="AN165" s="68"/>
      <c r="AO165" s="73">
        <f t="shared" si="889"/>
        <v>0</v>
      </c>
      <c r="AP165" s="88"/>
      <c r="AQ165" s="67">
        <f t="shared" si="890"/>
        <v>0</v>
      </c>
      <c r="AR165" s="68"/>
      <c r="AS165" s="68">
        <f t="shared" si="891"/>
        <v>0</v>
      </c>
      <c r="AT165" s="68"/>
      <c r="AU165" s="68">
        <f t="shared" si="892"/>
        <v>0</v>
      </c>
      <c r="AV165" s="68"/>
      <c r="AW165" s="67">
        <f t="shared" si="893"/>
        <v>0</v>
      </c>
      <c r="AX165" s="68"/>
      <c r="AY165" s="67">
        <f t="shared" si="894"/>
        <v>0</v>
      </c>
      <c r="AZ165" s="68"/>
      <c r="BA165" s="67">
        <f t="shared" si="895"/>
        <v>0</v>
      </c>
      <c r="BB165" s="68"/>
      <c r="BC165" s="67">
        <f t="shared" si="896"/>
        <v>0</v>
      </c>
      <c r="BD165" s="68"/>
      <c r="BE165" s="67">
        <f t="shared" si="897"/>
        <v>0</v>
      </c>
      <c r="BF165" s="68"/>
      <c r="BG165" s="67">
        <f t="shared" si="898"/>
        <v>0</v>
      </c>
      <c r="BH165" s="68"/>
      <c r="BI165" s="67">
        <f t="shared" si="899"/>
        <v>0</v>
      </c>
      <c r="BJ165" s="68"/>
      <c r="BK165" s="67">
        <f t="shared" si="900"/>
        <v>0</v>
      </c>
      <c r="BL165" s="68"/>
      <c r="BM165" s="67">
        <f t="shared" si="901"/>
        <v>0</v>
      </c>
      <c r="BN165" s="68"/>
      <c r="BO165" s="67">
        <f t="shared" si="902"/>
        <v>0</v>
      </c>
      <c r="BP165" s="68"/>
      <c r="BQ165" s="67">
        <f t="shared" si="903"/>
        <v>0</v>
      </c>
      <c r="BR165" s="68"/>
      <c r="BS165" s="67">
        <f t="shared" si="904"/>
        <v>0</v>
      </c>
      <c r="BT165" s="68"/>
      <c r="BU165" s="67">
        <f t="shared" si="905"/>
        <v>0</v>
      </c>
      <c r="BV165" s="68"/>
      <c r="BW165" s="67">
        <f t="shared" si="906"/>
        <v>0</v>
      </c>
      <c r="BX165" s="68"/>
      <c r="BY165" s="67">
        <f t="shared" si="907"/>
        <v>0</v>
      </c>
      <c r="BZ165" s="68"/>
      <c r="CA165" s="75">
        <f t="shared" si="908"/>
        <v>0</v>
      </c>
      <c r="CB165" s="68"/>
      <c r="CC165" s="67">
        <f t="shared" si="909"/>
        <v>0</v>
      </c>
      <c r="CD165" s="68"/>
      <c r="CE165" s="67">
        <f t="shared" si="910"/>
        <v>0</v>
      </c>
      <c r="CF165" s="68"/>
      <c r="CG165" s="67">
        <f t="shared" si="911"/>
        <v>0</v>
      </c>
      <c r="CH165" s="68"/>
      <c r="CI165" s="68">
        <f t="shared" si="912"/>
        <v>0</v>
      </c>
      <c r="CJ165" s="68"/>
      <c r="CK165" s="67">
        <f t="shared" si="913"/>
        <v>0</v>
      </c>
      <c r="CL165" s="68"/>
      <c r="CM165" s="67">
        <f t="shared" si="914"/>
        <v>0</v>
      </c>
      <c r="CN165" s="68"/>
      <c r="CO165" s="67">
        <f t="shared" si="915"/>
        <v>0</v>
      </c>
      <c r="CP165" s="68"/>
      <c r="CQ165" s="67">
        <f t="shared" si="916"/>
        <v>0</v>
      </c>
      <c r="CR165" s="68"/>
      <c r="CS165" s="67">
        <f t="shared" si="917"/>
        <v>0</v>
      </c>
      <c r="CT165" s="68"/>
      <c r="CU165" s="67">
        <f t="shared" si="918"/>
        <v>0</v>
      </c>
      <c r="CV165" s="68"/>
      <c r="CW165" s="67">
        <f t="shared" si="919"/>
        <v>0</v>
      </c>
      <c r="CX165" s="82">
        <v>0</v>
      </c>
      <c r="CY165" s="67">
        <f t="shared" si="920"/>
        <v>0</v>
      </c>
      <c r="CZ165" s="68"/>
      <c r="DA165" s="67">
        <f t="shared" si="921"/>
        <v>0</v>
      </c>
      <c r="DB165" s="68"/>
      <c r="DC165" s="73">
        <f t="shared" si="922"/>
        <v>0</v>
      </c>
      <c r="DD165" s="68"/>
      <c r="DE165" s="67">
        <f t="shared" si="923"/>
        <v>0</v>
      </c>
      <c r="DF165" s="83"/>
      <c r="DG165" s="67">
        <f t="shared" si="924"/>
        <v>0</v>
      </c>
      <c r="DH165" s="68"/>
      <c r="DI165" s="67">
        <f t="shared" si="925"/>
        <v>0</v>
      </c>
      <c r="DJ165" s="68"/>
      <c r="DK165" s="67">
        <f t="shared" si="926"/>
        <v>0</v>
      </c>
      <c r="DL165" s="68"/>
      <c r="DM165" s="75">
        <f t="shared" si="927"/>
        <v>0</v>
      </c>
      <c r="DN165" s="77">
        <f t="shared" si="928"/>
        <v>16</v>
      </c>
      <c r="DO165" s="75">
        <f t="shared" si="928"/>
        <v>1486814.56</v>
      </c>
    </row>
    <row r="166" spans="1:119" s="8" customFormat="1" ht="30" customHeight="1" x14ac:dyDescent="0.25">
      <c r="A166" s="78"/>
      <c r="B166" s="79">
        <v>138</v>
      </c>
      <c r="C166" s="60" t="s">
        <v>293</v>
      </c>
      <c r="D166" s="61">
        <v>22900</v>
      </c>
      <c r="E166" s="64">
        <v>0.5</v>
      </c>
      <c r="F166" s="64"/>
      <c r="G166" s="63">
        <v>1</v>
      </c>
      <c r="H166" s="64"/>
      <c r="I166" s="64"/>
      <c r="J166" s="61">
        <v>1.4</v>
      </c>
      <c r="K166" s="61">
        <v>1.68</v>
      </c>
      <c r="L166" s="61">
        <v>2.23</v>
      </c>
      <c r="M166" s="65">
        <v>2.57</v>
      </c>
      <c r="N166" s="68">
        <v>133</v>
      </c>
      <c r="O166" s="67">
        <f t="shared" si="874"/>
        <v>2345189</v>
      </c>
      <c r="P166" s="68">
        <v>85</v>
      </c>
      <c r="Q166" s="68">
        <f t="shared" si="877"/>
        <v>1498805.0000000002</v>
      </c>
      <c r="R166" s="68">
        <v>35</v>
      </c>
      <c r="S166" s="67">
        <f t="shared" si="878"/>
        <v>617155</v>
      </c>
      <c r="T166" s="68"/>
      <c r="U166" s="67">
        <f t="shared" si="879"/>
        <v>0</v>
      </c>
      <c r="V166" s="68">
        <v>3</v>
      </c>
      <c r="W166" s="67">
        <f t="shared" si="880"/>
        <v>52899.000000000007</v>
      </c>
      <c r="X166" s="68"/>
      <c r="Y166" s="67">
        <f t="shared" si="881"/>
        <v>0</v>
      </c>
      <c r="Z166" s="68"/>
      <c r="AA166" s="67">
        <f t="shared" si="882"/>
        <v>0</v>
      </c>
      <c r="AB166" s="68"/>
      <c r="AC166" s="67">
        <f t="shared" si="883"/>
        <v>0</v>
      </c>
      <c r="AD166" s="68"/>
      <c r="AE166" s="67">
        <f t="shared" si="884"/>
        <v>0</v>
      </c>
      <c r="AF166" s="68"/>
      <c r="AG166" s="67">
        <f t="shared" si="885"/>
        <v>0</v>
      </c>
      <c r="AH166" s="130">
        <v>3</v>
      </c>
      <c r="AI166" s="67">
        <f t="shared" si="886"/>
        <v>52899.000000000007</v>
      </c>
      <c r="AJ166" s="68">
        <v>158</v>
      </c>
      <c r="AK166" s="67">
        <f t="shared" si="887"/>
        <v>2786014</v>
      </c>
      <c r="AL166" s="82">
        <v>68</v>
      </c>
      <c r="AM166" s="67">
        <f t="shared" si="929"/>
        <v>1438852.8</v>
      </c>
      <c r="AN166" s="83"/>
      <c r="AO166" s="73">
        <f t="shared" si="889"/>
        <v>0</v>
      </c>
      <c r="AP166" s="68"/>
      <c r="AQ166" s="67">
        <f t="shared" si="890"/>
        <v>0</v>
      </c>
      <c r="AR166" s="68">
        <v>3</v>
      </c>
      <c r="AS166" s="68">
        <f t="shared" si="891"/>
        <v>43281</v>
      </c>
      <c r="AT166" s="68">
        <v>250</v>
      </c>
      <c r="AU166" s="68">
        <f t="shared" si="892"/>
        <v>4608624.9999999991</v>
      </c>
      <c r="AV166" s="68"/>
      <c r="AW166" s="67">
        <f t="shared" si="893"/>
        <v>0</v>
      </c>
      <c r="AX166" s="68"/>
      <c r="AY166" s="67">
        <f t="shared" si="894"/>
        <v>0</v>
      </c>
      <c r="AZ166" s="68"/>
      <c r="BA166" s="67">
        <f t="shared" si="895"/>
        <v>0</v>
      </c>
      <c r="BB166" s="68">
        <v>8</v>
      </c>
      <c r="BC166" s="67">
        <f t="shared" si="896"/>
        <v>141064</v>
      </c>
      <c r="BD166" s="68">
        <v>24</v>
      </c>
      <c r="BE166" s="67">
        <f t="shared" si="897"/>
        <v>423192.00000000006</v>
      </c>
      <c r="BF166" s="68">
        <v>33</v>
      </c>
      <c r="BG166" s="67">
        <f t="shared" si="898"/>
        <v>634788</v>
      </c>
      <c r="BH166" s="68">
        <v>200</v>
      </c>
      <c r="BI166" s="67">
        <f t="shared" si="899"/>
        <v>3847200</v>
      </c>
      <c r="BJ166" s="68"/>
      <c r="BK166" s="67">
        <f t="shared" si="900"/>
        <v>0</v>
      </c>
      <c r="BL166" s="68">
        <v>73</v>
      </c>
      <c r="BM166" s="67">
        <f t="shared" si="901"/>
        <v>1263805.2</v>
      </c>
      <c r="BN166" s="68">
        <v>47</v>
      </c>
      <c r="BO166" s="67">
        <f t="shared" si="902"/>
        <v>994501.20000000007</v>
      </c>
      <c r="BP166" s="68">
        <v>5</v>
      </c>
      <c r="BQ166" s="67">
        <f t="shared" si="903"/>
        <v>96180</v>
      </c>
      <c r="BR166" s="68">
        <v>16</v>
      </c>
      <c r="BS166" s="67">
        <f t="shared" si="904"/>
        <v>384720</v>
      </c>
      <c r="BT166" s="68">
        <v>12</v>
      </c>
      <c r="BU166" s="67">
        <f t="shared" si="905"/>
        <v>207748.80000000002</v>
      </c>
      <c r="BV166" s="68">
        <v>56</v>
      </c>
      <c r="BW166" s="67">
        <f t="shared" si="906"/>
        <v>1346520</v>
      </c>
      <c r="BX166" s="68">
        <v>20</v>
      </c>
      <c r="BY166" s="67">
        <f t="shared" si="907"/>
        <v>384720</v>
      </c>
      <c r="BZ166" s="68">
        <v>35</v>
      </c>
      <c r="CA166" s="75">
        <f t="shared" si="908"/>
        <v>673260</v>
      </c>
      <c r="CB166" s="68"/>
      <c r="CC166" s="67">
        <f t="shared" si="909"/>
        <v>0</v>
      </c>
      <c r="CD166" s="68"/>
      <c r="CE166" s="67">
        <f t="shared" si="910"/>
        <v>0</v>
      </c>
      <c r="CF166" s="68"/>
      <c r="CG166" s="67">
        <f t="shared" si="911"/>
        <v>0</v>
      </c>
      <c r="CH166" s="68"/>
      <c r="CI166" s="68">
        <f t="shared" si="912"/>
        <v>0</v>
      </c>
      <c r="CJ166" s="68"/>
      <c r="CK166" s="67">
        <f t="shared" si="913"/>
        <v>0</v>
      </c>
      <c r="CL166" s="68"/>
      <c r="CM166" s="67">
        <f t="shared" si="914"/>
        <v>0</v>
      </c>
      <c r="CN166" s="68">
        <v>2</v>
      </c>
      <c r="CO166" s="67">
        <f t="shared" si="915"/>
        <v>22441.999999999996</v>
      </c>
      <c r="CP166" s="68"/>
      <c r="CQ166" s="67">
        <f t="shared" si="916"/>
        <v>0</v>
      </c>
      <c r="CR166" s="68">
        <v>5</v>
      </c>
      <c r="CS166" s="67">
        <f t="shared" si="917"/>
        <v>90569.499999999985</v>
      </c>
      <c r="CT166" s="68">
        <v>40</v>
      </c>
      <c r="CU166" s="67">
        <f t="shared" si="918"/>
        <v>724555.99999999988</v>
      </c>
      <c r="CV166" s="68">
        <v>23</v>
      </c>
      <c r="CW166" s="67">
        <f t="shared" si="919"/>
        <v>442428</v>
      </c>
      <c r="CX166" s="82">
        <v>20</v>
      </c>
      <c r="CY166" s="67">
        <f t="shared" si="920"/>
        <v>346248</v>
      </c>
      <c r="CZ166" s="68"/>
      <c r="DA166" s="67">
        <f t="shared" si="921"/>
        <v>0</v>
      </c>
      <c r="DB166" s="68"/>
      <c r="DC166" s="73">
        <f t="shared" si="922"/>
        <v>0</v>
      </c>
      <c r="DD166" s="68"/>
      <c r="DE166" s="67">
        <f t="shared" si="923"/>
        <v>0</v>
      </c>
      <c r="DF166" s="83"/>
      <c r="DG166" s="67">
        <f t="shared" si="924"/>
        <v>0</v>
      </c>
      <c r="DH166" s="68">
        <v>5</v>
      </c>
      <c r="DI166" s="67">
        <f t="shared" si="925"/>
        <v>108683.4</v>
      </c>
      <c r="DJ166" s="68"/>
      <c r="DK166" s="67">
        <f t="shared" si="926"/>
        <v>0</v>
      </c>
      <c r="DL166" s="68"/>
      <c r="DM166" s="75">
        <f t="shared" si="927"/>
        <v>0</v>
      </c>
      <c r="DN166" s="77">
        <f t="shared" si="928"/>
        <v>1362</v>
      </c>
      <c r="DO166" s="75">
        <f t="shared" si="928"/>
        <v>25576345.899999999</v>
      </c>
    </row>
    <row r="167" spans="1:119" ht="45" customHeight="1" x14ac:dyDescent="0.25">
      <c r="A167" s="78"/>
      <c r="B167" s="79">
        <v>139</v>
      </c>
      <c r="C167" s="60" t="s">
        <v>294</v>
      </c>
      <c r="D167" s="61">
        <v>22900</v>
      </c>
      <c r="E167" s="80">
        <v>1.91</v>
      </c>
      <c r="F167" s="80"/>
      <c r="G167" s="63">
        <v>1</v>
      </c>
      <c r="H167" s="64"/>
      <c r="I167" s="64"/>
      <c r="J167" s="61">
        <v>1.4</v>
      </c>
      <c r="K167" s="61">
        <v>1.68</v>
      </c>
      <c r="L167" s="61">
        <v>2.23</v>
      </c>
      <c r="M167" s="65">
        <v>2.57</v>
      </c>
      <c r="N167" s="68">
        <v>1</v>
      </c>
      <c r="O167" s="67">
        <f t="shared" si="874"/>
        <v>67358.06</v>
      </c>
      <c r="P167" s="68">
        <v>0</v>
      </c>
      <c r="Q167" s="68">
        <f t="shared" si="877"/>
        <v>0</v>
      </c>
      <c r="R167" s="68"/>
      <c r="S167" s="67">
        <f t="shared" si="878"/>
        <v>0</v>
      </c>
      <c r="T167" s="68"/>
      <c r="U167" s="67">
        <f t="shared" si="879"/>
        <v>0</v>
      </c>
      <c r="V167" s="68"/>
      <c r="W167" s="67">
        <f t="shared" si="880"/>
        <v>0</v>
      </c>
      <c r="X167" s="68"/>
      <c r="Y167" s="67">
        <f t="shared" si="881"/>
        <v>0</v>
      </c>
      <c r="Z167" s="68"/>
      <c r="AA167" s="67">
        <f t="shared" si="882"/>
        <v>0</v>
      </c>
      <c r="AB167" s="68"/>
      <c r="AC167" s="67">
        <f t="shared" si="883"/>
        <v>0</v>
      </c>
      <c r="AD167" s="68"/>
      <c r="AE167" s="67">
        <f t="shared" si="884"/>
        <v>0</v>
      </c>
      <c r="AF167" s="68"/>
      <c r="AG167" s="67">
        <f t="shared" si="885"/>
        <v>0</v>
      </c>
      <c r="AH167" s="130">
        <v>1</v>
      </c>
      <c r="AI167" s="67">
        <f t="shared" si="886"/>
        <v>67358.06</v>
      </c>
      <c r="AJ167" s="68"/>
      <c r="AK167" s="67">
        <f t="shared" si="887"/>
        <v>0</v>
      </c>
      <c r="AL167" s="81">
        <v>0</v>
      </c>
      <c r="AM167" s="67">
        <f t="shared" si="929"/>
        <v>0</v>
      </c>
      <c r="AN167" s="68"/>
      <c r="AO167" s="73">
        <f t="shared" si="889"/>
        <v>0</v>
      </c>
      <c r="AP167" s="68"/>
      <c r="AQ167" s="67">
        <f t="shared" si="890"/>
        <v>0</v>
      </c>
      <c r="AR167" s="68"/>
      <c r="AS167" s="68">
        <f t="shared" si="891"/>
        <v>0</v>
      </c>
      <c r="AT167" s="68"/>
      <c r="AU167" s="68">
        <f t="shared" si="892"/>
        <v>0</v>
      </c>
      <c r="AV167" s="68"/>
      <c r="AW167" s="67">
        <f t="shared" si="893"/>
        <v>0</v>
      </c>
      <c r="AX167" s="68"/>
      <c r="AY167" s="67">
        <f t="shared" si="894"/>
        <v>0</v>
      </c>
      <c r="AZ167" s="68"/>
      <c r="BA167" s="67">
        <f t="shared" si="895"/>
        <v>0</v>
      </c>
      <c r="BB167" s="68"/>
      <c r="BC167" s="67">
        <f t="shared" si="896"/>
        <v>0</v>
      </c>
      <c r="BD167" s="68"/>
      <c r="BE167" s="67">
        <f t="shared" si="897"/>
        <v>0</v>
      </c>
      <c r="BF167" s="68"/>
      <c r="BG167" s="67">
        <f t="shared" si="898"/>
        <v>0</v>
      </c>
      <c r="BH167" s="68"/>
      <c r="BI167" s="67">
        <f t="shared" si="899"/>
        <v>0</v>
      </c>
      <c r="BJ167" s="68"/>
      <c r="BK167" s="67">
        <f t="shared" si="900"/>
        <v>0</v>
      </c>
      <c r="BL167" s="68"/>
      <c r="BM167" s="67">
        <f t="shared" si="901"/>
        <v>0</v>
      </c>
      <c r="BN167" s="68"/>
      <c r="BO167" s="67">
        <f t="shared" si="902"/>
        <v>0</v>
      </c>
      <c r="BP167" s="68"/>
      <c r="BQ167" s="67">
        <f t="shared" si="903"/>
        <v>0</v>
      </c>
      <c r="BR167" s="68"/>
      <c r="BS167" s="67">
        <f t="shared" si="904"/>
        <v>0</v>
      </c>
      <c r="BT167" s="68"/>
      <c r="BU167" s="67">
        <f t="shared" si="905"/>
        <v>0</v>
      </c>
      <c r="BV167" s="68"/>
      <c r="BW167" s="67">
        <f t="shared" si="906"/>
        <v>0</v>
      </c>
      <c r="BX167" s="68"/>
      <c r="BY167" s="67">
        <f t="shared" si="907"/>
        <v>0</v>
      </c>
      <c r="BZ167" s="68"/>
      <c r="CA167" s="75">
        <f t="shared" si="908"/>
        <v>0</v>
      </c>
      <c r="CB167" s="68"/>
      <c r="CC167" s="67">
        <f t="shared" si="909"/>
        <v>0</v>
      </c>
      <c r="CD167" s="68"/>
      <c r="CE167" s="67">
        <f t="shared" si="910"/>
        <v>0</v>
      </c>
      <c r="CF167" s="68"/>
      <c r="CG167" s="67">
        <f t="shared" si="911"/>
        <v>0</v>
      </c>
      <c r="CH167" s="68"/>
      <c r="CI167" s="68">
        <f t="shared" si="912"/>
        <v>0</v>
      </c>
      <c r="CJ167" s="68"/>
      <c r="CK167" s="67">
        <f t="shared" si="913"/>
        <v>0</v>
      </c>
      <c r="CL167" s="68"/>
      <c r="CM167" s="67">
        <f t="shared" si="914"/>
        <v>0</v>
      </c>
      <c r="CN167" s="68"/>
      <c r="CO167" s="67">
        <f t="shared" si="915"/>
        <v>0</v>
      </c>
      <c r="CP167" s="68"/>
      <c r="CQ167" s="67">
        <f t="shared" si="916"/>
        <v>0</v>
      </c>
      <c r="CR167" s="68"/>
      <c r="CS167" s="67">
        <f t="shared" si="917"/>
        <v>0</v>
      </c>
      <c r="CT167" s="68"/>
      <c r="CU167" s="67">
        <f t="shared" si="918"/>
        <v>0</v>
      </c>
      <c r="CV167" s="68"/>
      <c r="CW167" s="67">
        <f t="shared" si="919"/>
        <v>0</v>
      </c>
      <c r="CX167" s="82">
        <v>30</v>
      </c>
      <c r="CY167" s="67">
        <f t="shared" si="920"/>
        <v>1984001.04</v>
      </c>
      <c r="CZ167" s="68"/>
      <c r="DA167" s="67">
        <f t="shared" si="921"/>
        <v>0</v>
      </c>
      <c r="DB167" s="68"/>
      <c r="DC167" s="73">
        <f t="shared" si="922"/>
        <v>0</v>
      </c>
      <c r="DD167" s="68"/>
      <c r="DE167" s="67">
        <f t="shared" si="923"/>
        <v>0</v>
      </c>
      <c r="DF167" s="83"/>
      <c r="DG167" s="67">
        <f t="shared" si="924"/>
        <v>0</v>
      </c>
      <c r="DH167" s="68"/>
      <c r="DI167" s="67">
        <f t="shared" si="925"/>
        <v>0</v>
      </c>
      <c r="DJ167" s="68"/>
      <c r="DK167" s="67">
        <f t="shared" si="926"/>
        <v>0</v>
      </c>
      <c r="DL167" s="68"/>
      <c r="DM167" s="75">
        <f t="shared" si="927"/>
        <v>0</v>
      </c>
      <c r="DN167" s="77">
        <f t="shared" si="928"/>
        <v>32</v>
      </c>
      <c r="DO167" s="75">
        <f t="shared" si="928"/>
        <v>2118717.16</v>
      </c>
    </row>
    <row r="168" spans="1:119" ht="47.25" customHeight="1" x14ac:dyDescent="0.25">
      <c r="A168" s="78"/>
      <c r="B168" s="79">
        <v>140</v>
      </c>
      <c r="C168" s="60" t="s">
        <v>295</v>
      </c>
      <c r="D168" s="61">
        <v>22900</v>
      </c>
      <c r="E168" s="80">
        <v>2.88</v>
      </c>
      <c r="F168" s="80"/>
      <c r="G168" s="63">
        <v>1</v>
      </c>
      <c r="H168" s="64"/>
      <c r="I168" s="64"/>
      <c r="J168" s="61">
        <v>1.4</v>
      </c>
      <c r="K168" s="61">
        <v>1.68</v>
      </c>
      <c r="L168" s="61">
        <v>2.23</v>
      </c>
      <c r="M168" s="65">
        <v>2.57</v>
      </c>
      <c r="N168" s="68"/>
      <c r="O168" s="67">
        <f t="shared" si="874"/>
        <v>0</v>
      </c>
      <c r="P168" s="68">
        <v>0</v>
      </c>
      <c r="Q168" s="68">
        <f t="shared" si="877"/>
        <v>0</v>
      </c>
      <c r="R168" s="68">
        <v>3</v>
      </c>
      <c r="S168" s="67">
        <f t="shared" si="878"/>
        <v>304698.23999999999</v>
      </c>
      <c r="T168" s="68"/>
      <c r="U168" s="67">
        <f t="shared" si="879"/>
        <v>0</v>
      </c>
      <c r="V168" s="68">
        <v>120</v>
      </c>
      <c r="W168" s="67">
        <f t="shared" si="880"/>
        <v>12187929.600000001</v>
      </c>
      <c r="X168" s="68"/>
      <c r="Y168" s="67">
        <f t="shared" si="881"/>
        <v>0</v>
      </c>
      <c r="Z168" s="68"/>
      <c r="AA168" s="67">
        <f t="shared" si="882"/>
        <v>0</v>
      </c>
      <c r="AB168" s="68"/>
      <c r="AC168" s="67">
        <f t="shared" si="883"/>
        <v>0</v>
      </c>
      <c r="AD168" s="68"/>
      <c r="AE168" s="67">
        <f t="shared" si="884"/>
        <v>0</v>
      </c>
      <c r="AF168" s="68"/>
      <c r="AG168" s="67">
        <f t="shared" si="885"/>
        <v>0</v>
      </c>
      <c r="AH168" s="130"/>
      <c r="AI168" s="67">
        <f t="shared" si="886"/>
        <v>0</v>
      </c>
      <c r="AJ168" s="68"/>
      <c r="AK168" s="67">
        <f t="shared" si="887"/>
        <v>0</v>
      </c>
      <c r="AL168" s="82">
        <v>0</v>
      </c>
      <c r="AM168" s="67">
        <f t="shared" si="929"/>
        <v>0</v>
      </c>
      <c r="AN168" s="68"/>
      <c r="AO168" s="73">
        <f t="shared" si="889"/>
        <v>0</v>
      </c>
      <c r="AP168" s="68"/>
      <c r="AQ168" s="67">
        <f t="shared" si="890"/>
        <v>0</v>
      </c>
      <c r="AR168" s="68"/>
      <c r="AS168" s="68">
        <f t="shared" si="891"/>
        <v>0</v>
      </c>
      <c r="AT168" s="68"/>
      <c r="AU168" s="68">
        <f t="shared" si="892"/>
        <v>0</v>
      </c>
      <c r="AV168" s="68"/>
      <c r="AW168" s="67">
        <f t="shared" si="893"/>
        <v>0</v>
      </c>
      <c r="AX168" s="68"/>
      <c r="AY168" s="67">
        <f t="shared" si="894"/>
        <v>0</v>
      </c>
      <c r="AZ168" s="68"/>
      <c r="BA168" s="67">
        <f t="shared" si="895"/>
        <v>0</v>
      </c>
      <c r="BB168" s="68"/>
      <c r="BC168" s="67">
        <f t="shared" si="896"/>
        <v>0</v>
      </c>
      <c r="BD168" s="68"/>
      <c r="BE168" s="67">
        <f t="shared" si="897"/>
        <v>0</v>
      </c>
      <c r="BF168" s="68"/>
      <c r="BG168" s="67">
        <f t="shared" si="898"/>
        <v>0</v>
      </c>
      <c r="BH168" s="68"/>
      <c r="BI168" s="67">
        <f t="shared" si="899"/>
        <v>0</v>
      </c>
      <c r="BJ168" s="68"/>
      <c r="BK168" s="67">
        <f t="shared" si="900"/>
        <v>0</v>
      </c>
      <c r="BL168" s="68"/>
      <c r="BM168" s="67">
        <f t="shared" si="901"/>
        <v>0</v>
      </c>
      <c r="BN168" s="68"/>
      <c r="BO168" s="67">
        <f t="shared" si="902"/>
        <v>0</v>
      </c>
      <c r="BP168" s="68"/>
      <c r="BQ168" s="67">
        <f t="shared" si="903"/>
        <v>0</v>
      </c>
      <c r="BR168" s="68"/>
      <c r="BS168" s="67">
        <f t="shared" si="904"/>
        <v>0</v>
      </c>
      <c r="BT168" s="68"/>
      <c r="BU168" s="67">
        <f t="shared" si="905"/>
        <v>0</v>
      </c>
      <c r="BV168" s="68"/>
      <c r="BW168" s="67">
        <f t="shared" si="906"/>
        <v>0</v>
      </c>
      <c r="BX168" s="68"/>
      <c r="BY168" s="67">
        <f t="shared" si="907"/>
        <v>0</v>
      </c>
      <c r="BZ168" s="68"/>
      <c r="CA168" s="75">
        <f t="shared" si="908"/>
        <v>0</v>
      </c>
      <c r="CB168" s="68"/>
      <c r="CC168" s="67">
        <f t="shared" si="909"/>
        <v>0</v>
      </c>
      <c r="CD168" s="68"/>
      <c r="CE168" s="67">
        <f t="shared" si="910"/>
        <v>0</v>
      </c>
      <c r="CF168" s="68"/>
      <c r="CG168" s="67">
        <f t="shared" si="911"/>
        <v>0</v>
      </c>
      <c r="CH168" s="68"/>
      <c r="CI168" s="68">
        <f t="shared" si="912"/>
        <v>0</v>
      </c>
      <c r="CJ168" s="68"/>
      <c r="CK168" s="67">
        <f t="shared" si="913"/>
        <v>0</v>
      </c>
      <c r="CL168" s="68"/>
      <c r="CM168" s="67">
        <f t="shared" si="914"/>
        <v>0</v>
      </c>
      <c r="CN168" s="68"/>
      <c r="CO168" s="67">
        <f t="shared" si="915"/>
        <v>0</v>
      </c>
      <c r="CP168" s="68"/>
      <c r="CQ168" s="67">
        <f t="shared" si="916"/>
        <v>0</v>
      </c>
      <c r="CR168" s="68"/>
      <c r="CS168" s="67">
        <f t="shared" si="917"/>
        <v>0</v>
      </c>
      <c r="CT168" s="68"/>
      <c r="CU168" s="67">
        <f t="shared" si="918"/>
        <v>0</v>
      </c>
      <c r="CV168" s="68"/>
      <c r="CW168" s="67">
        <f t="shared" si="919"/>
        <v>0</v>
      </c>
      <c r="CX168" s="82">
        <v>0</v>
      </c>
      <c r="CY168" s="67">
        <f t="shared" si="920"/>
        <v>0</v>
      </c>
      <c r="CZ168" s="68"/>
      <c r="DA168" s="67">
        <f t="shared" si="921"/>
        <v>0</v>
      </c>
      <c r="DB168" s="68"/>
      <c r="DC168" s="73">
        <f t="shared" si="922"/>
        <v>0</v>
      </c>
      <c r="DD168" s="68"/>
      <c r="DE168" s="67">
        <f t="shared" si="923"/>
        <v>0</v>
      </c>
      <c r="DF168" s="83"/>
      <c r="DG168" s="67">
        <f t="shared" si="924"/>
        <v>0</v>
      </c>
      <c r="DH168" s="68"/>
      <c r="DI168" s="67">
        <f t="shared" si="925"/>
        <v>0</v>
      </c>
      <c r="DJ168" s="68"/>
      <c r="DK168" s="67">
        <f t="shared" si="926"/>
        <v>0</v>
      </c>
      <c r="DL168" s="68"/>
      <c r="DM168" s="75">
        <f t="shared" si="927"/>
        <v>0</v>
      </c>
      <c r="DN168" s="77">
        <f t="shared" si="928"/>
        <v>123</v>
      </c>
      <c r="DO168" s="75">
        <f t="shared" si="928"/>
        <v>12492627.840000002</v>
      </c>
    </row>
    <row r="169" spans="1:119" ht="48" customHeight="1" x14ac:dyDescent="0.25">
      <c r="A169" s="78"/>
      <c r="B169" s="79">
        <v>141</v>
      </c>
      <c r="C169" s="60" t="s">
        <v>296</v>
      </c>
      <c r="D169" s="61">
        <v>22900</v>
      </c>
      <c r="E169" s="80">
        <v>4.25</v>
      </c>
      <c r="F169" s="80"/>
      <c r="G169" s="63">
        <v>1</v>
      </c>
      <c r="H169" s="64"/>
      <c r="I169" s="64"/>
      <c r="J169" s="61">
        <v>1.4</v>
      </c>
      <c r="K169" s="61">
        <v>1.68</v>
      </c>
      <c r="L169" s="61">
        <v>2.23</v>
      </c>
      <c r="M169" s="65">
        <v>2.57</v>
      </c>
      <c r="N169" s="68">
        <v>1</v>
      </c>
      <c r="O169" s="67">
        <f t="shared" si="874"/>
        <v>149880.5</v>
      </c>
      <c r="P169" s="68">
        <v>0</v>
      </c>
      <c r="Q169" s="68">
        <f t="shared" si="877"/>
        <v>0</v>
      </c>
      <c r="R169" s="68"/>
      <c r="S169" s="67">
        <f t="shared" si="878"/>
        <v>0</v>
      </c>
      <c r="T169" s="68"/>
      <c r="U169" s="67">
        <f t="shared" si="879"/>
        <v>0</v>
      </c>
      <c r="V169" s="68">
        <v>8</v>
      </c>
      <c r="W169" s="67">
        <f t="shared" si="880"/>
        <v>1199044</v>
      </c>
      <c r="X169" s="68"/>
      <c r="Y169" s="67">
        <f t="shared" si="881"/>
        <v>0</v>
      </c>
      <c r="Z169" s="68"/>
      <c r="AA169" s="67">
        <f t="shared" si="882"/>
        <v>0</v>
      </c>
      <c r="AB169" s="68"/>
      <c r="AC169" s="67">
        <f t="shared" si="883"/>
        <v>0</v>
      </c>
      <c r="AD169" s="68"/>
      <c r="AE169" s="67">
        <f t="shared" si="884"/>
        <v>0</v>
      </c>
      <c r="AF169" s="68"/>
      <c r="AG169" s="67">
        <f t="shared" si="885"/>
        <v>0</v>
      </c>
      <c r="AH169" s="130"/>
      <c r="AI169" s="67">
        <f t="shared" si="886"/>
        <v>0</v>
      </c>
      <c r="AJ169" s="68"/>
      <c r="AK169" s="67">
        <f t="shared" si="887"/>
        <v>0</v>
      </c>
      <c r="AL169" s="82">
        <v>0</v>
      </c>
      <c r="AM169" s="67">
        <f t="shared" si="929"/>
        <v>0</v>
      </c>
      <c r="AN169" s="68"/>
      <c r="AO169" s="73">
        <f t="shared" si="889"/>
        <v>0</v>
      </c>
      <c r="AP169" s="68"/>
      <c r="AQ169" s="67">
        <f t="shared" si="890"/>
        <v>0</v>
      </c>
      <c r="AR169" s="68"/>
      <c r="AS169" s="68">
        <f t="shared" si="891"/>
        <v>0</v>
      </c>
      <c r="AT169" s="68"/>
      <c r="AU169" s="68">
        <f t="shared" si="892"/>
        <v>0</v>
      </c>
      <c r="AV169" s="68"/>
      <c r="AW169" s="67">
        <f t="shared" si="893"/>
        <v>0</v>
      </c>
      <c r="AX169" s="68"/>
      <c r="AY169" s="67">
        <f t="shared" si="894"/>
        <v>0</v>
      </c>
      <c r="AZ169" s="68"/>
      <c r="BA169" s="67">
        <f t="shared" si="895"/>
        <v>0</v>
      </c>
      <c r="BB169" s="68"/>
      <c r="BC169" s="67">
        <f t="shared" si="896"/>
        <v>0</v>
      </c>
      <c r="BD169" s="68"/>
      <c r="BE169" s="67">
        <f t="shared" si="897"/>
        <v>0</v>
      </c>
      <c r="BF169" s="68"/>
      <c r="BG169" s="67">
        <f t="shared" si="898"/>
        <v>0</v>
      </c>
      <c r="BH169" s="68"/>
      <c r="BI169" s="67">
        <f t="shared" si="899"/>
        <v>0</v>
      </c>
      <c r="BJ169" s="68"/>
      <c r="BK169" s="67">
        <f t="shared" si="900"/>
        <v>0</v>
      </c>
      <c r="BL169" s="68"/>
      <c r="BM169" s="67">
        <f t="shared" si="901"/>
        <v>0</v>
      </c>
      <c r="BN169" s="68"/>
      <c r="BO169" s="67">
        <f t="shared" si="902"/>
        <v>0</v>
      </c>
      <c r="BP169" s="68"/>
      <c r="BQ169" s="67">
        <f t="shared" si="903"/>
        <v>0</v>
      </c>
      <c r="BR169" s="68"/>
      <c r="BS169" s="67">
        <f t="shared" si="904"/>
        <v>0</v>
      </c>
      <c r="BT169" s="68"/>
      <c r="BU169" s="67">
        <f t="shared" si="905"/>
        <v>0</v>
      </c>
      <c r="BV169" s="68"/>
      <c r="BW169" s="67">
        <f t="shared" si="906"/>
        <v>0</v>
      </c>
      <c r="BX169" s="68"/>
      <c r="BY169" s="67">
        <f t="shared" si="907"/>
        <v>0</v>
      </c>
      <c r="BZ169" s="68"/>
      <c r="CA169" s="75">
        <f t="shared" si="908"/>
        <v>0</v>
      </c>
      <c r="CB169" s="68"/>
      <c r="CC169" s="67">
        <f t="shared" si="909"/>
        <v>0</v>
      </c>
      <c r="CD169" s="68"/>
      <c r="CE169" s="67">
        <f t="shared" si="910"/>
        <v>0</v>
      </c>
      <c r="CF169" s="68"/>
      <c r="CG169" s="67">
        <f t="shared" si="911"/>
        <v>0</v>
      </c>
      <c r="CH169" s="68"/>
      <c r="CI169" s="68">
        <f t="shared" si="912"/>
        <v>0</v>
      </c>
      <c r="CJ169" s="68"/>
      <c r="CK169" s="67">
        <f t="shared" si="913"/>
        <v>0</v>
      </c>
      <c r="CL169" s="68"/>
      <c r="CM169" s="67">
        <f t="shared" si="914"/>
        <v>0</v>
      </c>
      <c r="CN169" s="68"/>
      <c r="CO169" s="67">
        <f t="shared" si="915"/>
        <v>0</v>
      </c>
      <c r="CP169" s="68"/>
      <c r="CQ169" s="67">
        <f t="shared" si="916"/>
        <v>0</v>
      </c>
      <c r="CR169" s="68"/>
      <c r="CS169" s="67">
        <f t="shared" si="917"/>
        <v>0</v>
      </c>
      <c r="CT169" s="68"/>
      <c r="CU169" s="67">
        <f t="shared" si="918"/>
        <v>0</v>
      </c>
      <c r="CV169" s="68"/>
      <c r="CW169" s="67">
        <f t="shared" si="919"/>
        <v>0</v>
      </c>
      <c r="CX169" s="82">
        <v>0</v>
      </c>
      <c r="CY169" s="67">
        <f t="shared" si="920"/>
        <v>0</v>
      </c>
      <c r="CZ169" s="68"/>
      <c r="DA169" s="67">
        <f t="shared" si="921"/>
        <v>0</v>
      </c>
      <c r="DB169" s="68"/>
      <c r="DC169" s="73">
        <f t="shared" si="922"/>
        <v>0</v>
      </c>
      <c r="DD169" s="68"/>
      <c r="DE169" s="67">
        <f t="shared" si="923"/>
        <v>0</v>
      </c>
      <c r="DF169" s="83"/>
      <c r="DG169" s="67">
        <f t="shared" si="924"/>
        <v>0</v>
      </c>
      <c r="DH169" s="68"/>
      <c r="DI169" s="67">
        <f t="shared" si="925"/>
        <v>0</v>
      </c>
      <c r="DJ169" s="68"/>
      <c r="DK169" s="67">
        <f t="shared" si="926"/>
        <v>0</v>
      </c>
      <c r="DL169" s="68"/>
      <c r="DM169" s="75">
        <f t="shared" si="927"/>
        <v>0</v>
      </c>
      <c r="DN169" s="77">
        <f t="shared" si="928"/>
        <v>9</v>
      </c>
      <c r="DO169" s="75">
        <f t="shared" si="928"/>
        <v>1348924.5</v>
      </c>
    </row>
    <row r="170" spans="1:119" ht="45" customHeight="1" x14ac:dyDescent="0.25">
      <c r="A170" s="78"/>
      <c r="B170" s="79">
        <v>142</v>
      </c>
      <c r="C170" s="60" t="s">
        <v>297</v>
      </c>
      <c r="D170" s="61">
        <v>22900</v>
      </c>
      <c r="E170" s="80">
        <v>2.56</v>
      </c>
      <c r="F170" s="80"/>
      <c r="G170" s="63">
        <v>1</v>
      </c>
      <c r="H170" s="64"/>
      <c r="I170" s="64"/>
      <c r="J170" s="61">
        <v>1.4</v>
      </c>
      <c r="K170" s="61">
        <v>1.68</v>
      </c>
      <c r="L170" s="61">
        <v>2.23</v>
      </c>
      <c r="M170" s="65">
        <v>2.57</v>
      </c>
      <c r="N170" s="68"/>
      <c r="O170" s="67">
        <f t="shared" si="874"/>
        <v>0</v>
      </c>
      <c r="P170" s="68">
        <v>0</v>
      </c>
      <c r="Q170" s="68">
        <f t="shared" si="877"/>
        <v>0</v>
      </c>
      <c r="R170" s="68"/>
      <c r="S170" s="67">
        <f t="shared" si="878"/>
        <v>0</v>
      </c>
      <c r="T170" s="68"/>
      <c r="U170" s="67">
        <f t="shared" si="879"/>
        <v>0</v>
      </c>
      <c r="V170" s="68"/>
      <c r="W170" s="67">
        <f t="shared" si="880"/>
        <v>0</v>
      </c>
      <c r="X170" s="68"/>
      <c r="Y170" s="67">
        <f t="shared" si="881"/>
        <v>0</v>
      </c>
      <c r="Z170" s="68"/>
      <c r="AA170" s="67">
        <f t="shared" si="882"/>
        <v>0</v>
      </c>
      <c r="AB170" s="68"/>
      <c r="AC170" s="67">
        <f t="shared" si="883"/>
        <v>0</v>
      </c>
      <c r="AD170" s="68"/>
      <c r="AE170" s="67">
        <f t="shared" si="884"/>
        <v>0</v>
      </c>
      <c r="AF170" s="68"/>
      <c r="AG170" s="67">
        <f t="shared" si="885"/>
        <v>0</v>
      </c>
      <c r="AH170" s="130"/>
      <c r="AI170" s="67">
        <f t="shared" si="886"/>
        <v>0</v>
      </c>
      <c r="AJ170" s="68"/>
      <c r="AK170" s="67">
        <f t="shared" si="887"/>
        <v>0</v>
      </c>
      <c r="AL170" s="82">
        <v>0</v>
      </c>
      <c r="AM170" s="67">
        <f t="shared" si="929"/>
        <v>0</v>
      </c>
      <c r="AN170" s="68"/>
      <c r="AO170" s="73">
        <f t="shared" si="889"/>
        <v>0</v>
      </c>
      <c r="AP170" s="68"/>
      <c r="AQ170" s="67">
        <f t="shared" si="890"/>
        <v>0</v>
      </c>
      <c r="AR170" s="68"/>
      <c r="AS170" s="68">
        <f t="shared" si="891"/>
        <v>0</v>
      </c>
      <c r="AT170" s="68"/>
      <c r="AU170" s="68">
        <f t="shared" si="892"/>
        <v>0</v>
      </c>
      <c r="AV170" s="68"/>
      <c r="AW170" s="67">
        <f t="shared" si="893"/>
        <v>0</v>
      </c>
      <c r="AX170" s="68"/>
      <c r="AY170" s="67">
        <f t="shared" si="894"/>
        <v>0</v>
      </c>
      <c r="AZ170" s="68"/>
      <c r="BA170" s="67">
        <f t="shared" si="895"/>
        <v>0</v>
      </c>
      <c r="BB170" s="68"/>
      <c r="BC170" s="67">
        <f t="shared" si="896"/>
        <v>0</v>
      </c>
      <c r="BD170" s="68"/>
      <c r="BE170" s="67">
        <f t="shared" si="897"/>
        <v>0</v>
      </c>
      <c r="BF170" s="68"/>
      <c r="BG170" s="67">
        <f t="shared" si="898"/>
        <v>0</v>
      </c>
      <c r="BH170" s="68"/>
      <c r="BI170" s="67">
        <f t="shared" si="899"/>
        <v>0</v>
      </c>
      <c r="BJ170" s="68"/>
      <c r="BK170" s="67">
        <f t="shared" si="900"/>
        <v>0</v>
      </c>
      <c r="BL170" s="68"/>
      <c r="BM170" s="67">
        <f t="shared" si="901"/>
        <v>0</v>
      </c>
      <c r="BN170" s="68"/>
      <c r="BO170" s="67">
        <f t="shared" si="902"/>
        <v>0</v>
      </c>
      <c r="BP170" s="68"/>
      <c r="BQ170" s="67">
        <f t="shared" si="903"/>
        <v>0</v>
      </c>
      <c r="BR170" s="68"/>
      <c r="BS170" s="67">
        <f t="shared" si="904"/>
        <v>0</v>
      </c>
      <c r="BT170" s="68"/>
      <c r="BU170" s="67">
        <f t="shared" si="905"/>
        <v>0</v>
      </c>
      <c r="BV170" s="68"/>
      <c r="BW170" s="67">
        <f t="shared" si="906"/>
        <v>0</v>
      </c>
      <c r="BX170" s="68"/>
      <c r="BY170" s="67">
        <f t="shared" si="907"/>
        <v>0</v>
      </c>
      <c r="BZ170" s="68"/>
      <c r="CA170" s="75">
        <f t="shared" si="908"/>
        <v>0</v>
      </c>
      <c r="CB170" s="68"/>
      <c r="CC170" s="67">
        <f t="shared" si="909"/>
        <v>0</v>
      </c>
      <c r="CD170" s="68"/>
      <c r="CE170" s="67">
        <f t="shared" si="910"/>
        <v>0</v>
      </c>
      <c r="CF170" s="68"/>
      <c r="CG170" s="67">
        <f t="shared" si="911"/>
        <v>0</v>
      </c>
      <c r="CH170" s="68"/>
      <c r="CI170" s="68">
        <f t="shared" si="912"/>
        <v>0</v>
      </c>
      <c r="CJ170" s="68"/>
      <c r="CK170" s="67">
        <f t="shared" si="913"/>
        <v>0</v>
      </c>
      <c r="CL170" s="68"/>
      <c r="CM170" s="67">
        <f t="shared" si="914"/>
        <v>0</v>
      </c>
      <c r="CN170" s="68"/>
      <c r="CO170" s="67">
        <f t="shared" si="915"/>
        <v>0</v>
      </c>
      <c r="CP170" s="68"/>
      <c r="CQ170" s="67">
        <f t="shared" si="916"/>
        <v>0</v>
      </c>
      <c r="CR170" s="68"/>
      <c r="CS170" s="67">
        <f t="shared" si="917"/>
        <v>0</v>
      </c>
      <c r="CT170" s="68"/>
      <c r="CU170" s="67">
        <f t="shared" si="918"/>
        <v>0</v>
      </c>
      <c r="CV170" s="68"/>
      <c r="CW170" s="67">
        <f t="shared" si="919"/>
        <v>0</v>
      </c>
      <c r="CX170" s="82">
        <v>0</v>
      </c>
      <c r="CY170" s="67">
        <f t="shared" si="920"/>
        <v>0</v>
      </c>
      <c r="CZ170" s="68"/>
      <c r="DA170" s="67">
        <f t="shared" si="921"/>
        <v>0</v>
      </c>
      <c r="DB170" s="68"/>
      <c r="DC170" s="73">
        <f t="shared" si="922"/>
        <v>0</v>
      </c>
      <c r="DD170" s="68"/>
      <c r="DE170" s="67">
        <f t="shared" si="923"/>
        <v>0</v>
      </c>
      <c r="DF170" s="83"/>
      <c r="DG170" s="67">
        <f t="shared" si="924"/>
        <v>0</v>
      </c>
      <c r="DH170" s="68"/>
      <c r="DI170" s="67">
        <f t="shared" si="925"/>
        <v>0</v>
      </c>
      <c r="DJ170" s="68"/>
      <c r="DK170" s="67">
        <f t="shared" si="926"/>
        <v>0</v>
      </c>
      <c r="DL170" s="68"/>
      <c r="DM170" s="75">
        <f t="shared" si="927"/>
        <v>0</v>
      </c>
      <c r="DN170" s="77">
        <f t="shared" si="928"/>
        <v>0</v>
      </c>
      <c r="DO170" s="75">
        <f t="shared" si="928"/>
        <v>0</v>
      </c>
    </row>
    <row r="171" spans="1:119" ht="45" customHeight="1" x14ac:dyDescent="0.25">
      <c r="A171" s="78"/>
      <c r="B171" s="79">
        <v>143</v>
      </c>
      <c r="C171" s="60" t="s">
        <v>298</v>
      </c>
      <c r="D171" s="61">
        <v>22900</v>
      </c>
      <c r="E171" s="80">
        <v>3.6</v>
      </c>
      <c r="F171" s="80"/>
      <c r="G171" s="63">
        <v>1</v>
      </c>
      <c r="H171" s="64"/>
      <c r="I171" s="64"/>
      <c r="J171" s="61">
        <v>1.4</v>
      </c>
      <c r="K171" s="61">
        <v>1.68</v>
      </c>
      <c r="L171" s="61">
        <v>2.23</v>
      </c>
      <c r="M171" s="65">
        <v>2.57</v>
      </c>
      <c r="N171" s="68">
        <v>5</v>
      </c>
      <c r="O171" s="67">
        <f t="shared" si="874"/>
        <v>634788</v>
      </c>
      <c r="P171" s="68">
        <v>0</v>
      </c>
      <c r="Q171" s="68">
        <f t="shared" si="877"/>
        <v>0</v>
      </c>
      <c r="R171" s="68"/>
      <c r="S171" s="67">
        <f t="shared" si="878"/>
        <v>0</v>
      </c>
      <c r="T171" s="68"/>
      <c r="U171" s="67">
        <f t="shared" si="879"/>
        <v>0</v>
      </c>
      <c r="V171" s="68">
        <v>80</v>
      </c>
      <c r="W171" s="67">
        <f t="shared" si="880"/>
        <v>10156608</v>
      </c>
      <c r="X171" s="68"/>
      <c r="Y171" s="67">
        <f t="shared" si="881"/>
        <v>0</v>
      </c>
      <c r="Z171" s="68"/>
      <c r="AA171" s="67">
        <f t="shared" si="882"/>
        <v>0</v>
      </c>
      <c r="AB171" s="68"/>
      <c r="AC171" s="67">
        <f t="shared" si="883"/>
        <v>0</v>
      </c>
      <c r="AD171" s="68">
        <v>1</v>
      </c>
      <c r="AE171" s="67">
        <f t="shared" si="884"/>
        <v>126957.59999999999</v>
      </c>
      <c r="AF171" s="68"/>
      <c r="AG171" s="67">
        <f t="shared" si="885"/>
        <v>0</v>
      </c>
      <c r="AH171" s="130"/>
      <c r="AI171" s="67">
        <f t="shared" si="886"/>
        <v>0</v>
      </c>
      <c r="AJ171" s="68"/>
      <c r="AK171" s="67">
        <f t="shared" si="887"/>
        <v>0</v>
      </c>
      <c r="AL171" s="82">
        <v>0</v>
      </c>
      <c r="AM171" s="67">
        <f t="shared" si="929"/>
        <v>0</v>
      </c>
      <c r="AN171" s="68"/>
      <c r="AO171" s="73">
        <f t="shared" si="889"/>
        <v>0</v>
      </c>
      <c r="AP171" s="68"/>
      <c r="AQ171" s="67">
        <f t="shared" si="890"/>
        <v>0</v>
      </c>
      <c r="AR171" s="68"/>
      <c r="AS171" s="68">
        <f t="shared" si="891"/>
        <v>0</v>
      </c>
      <c r="AT171" s="68"/>
      <c r="AU171" s="68">
        <f t="shared" si="892"/>
        <v>0</v>
      </c>
      <c r="AV171" s="68"/>
      <c r="AW171" s="67">
        <f t="shared" si="893"/>
        <v>0</v>
      </c>
      <c r="AX171" s="68"/>
      <c r="AY171" s="67">
        <f t="shared" si="894"/>
        <v>0</v>
      </c>
      <c r="AZ171" s="68"/>
      <c r="BA171" s="67">
        <f t="shared" si="895"/>
        <v>0</v>
      </c>
      <c r="BB171" s="68"/>
      <c r="BC171" s="67">
        <f t="shared" si="896"/>
        <v>0</v>
      </c>
      <c r="BD171" s="68"/>
      <c r="BE171" s="67">
        <f t="shared" si="897"/>
        <v>0</v>
      </c>
      <c r="BF171" s="68">
        <v>4</v>
      </c>
      <c r="BG171" s="67">
        <f t="shared" si="898"/>
        <v>553996.79999999993</v>
      </c>
      <c r="BH171" s="68"/>
      <c r="BI171" s="67">
        <f t="shared" si="899"/>
        <v>0</v>
      </c>
      <c r="BJ171" s="68"/>
      <c r="BK171" s="67">
        <f t="shared" si="900"/>
        <v>0</v>
      </c>
      <c r="BL171" s="68"/>
      <c r="BM171" s="67">
        <f t="shared" si="901"/>
        <v>0</v>
      </c>
      <c r="BN171" s="68"/>
      <c r="BO171" s="67">
        <f t="shared" si="902"/>
        <v>0</v>
      </c>
      <c r="BP171" s="68"/>
      <c r="BQ171" s="67">
        <f t="shared" si="903"/>
        <v>0</v>
      </c>
      <c r="BR171" s="68"/>
      <c r="BS171" s="67">
        <f t="shared" si="904"/>
        <v>0</v>
      </c>
      <c r="BT171" s="68"/>
      <c r="BU171" s="67">
        <f t="shared" si="905"/>
        <v>0</v>
      </c>
      <c r="BV171" s="68"/>
      <c r="BW171" s="67">
        <f t="shared" si="906"/>
        <v>0</v>
      </c>
      <c r="BX171" s="68"/>
      <c r="BY171" s="67">
        <f t="shared" si="907"/>
        <v>0</v>
      </c>
      <c r="BZ171" s="68"/>
      <c r="CA171" s="75">
        <f t="shared" si="908"/>
        <v>0</v>
      </c>
      <c r="CB171" s="68"/>
      <c r="CC171" s="67">
        <f t="shared" si="909"/>
        <v>0</v>
      </c>
      <c r="CD171" s="68"/>
      <c r="CE171" s="67">
        <f t="shared" si="910"/>
        <v>0</v>
      </c>
      <c r="CF171" s="68"/>
      <c r="CG171" s="67">
        <f t="shared" si="911"/>
        <v>0</v>
      </c>
      <c r="CH171" s="68"/>
      <c r="CI171" s="68">
        <f t="shared" si="912"/>
        <v>0</v>
      </c>
      <c r="CJ171" s="68"/>
      <c r="CK171" s="67">
        <f t="shared" si="913"/>
        <v>0</v>
      </c>
      <c r="CL171" s="68"/>
      <c r="CM171" s="67">
        <f t="shared" si="914"/>
        <v>0</v>
      </c>
      <c r="CN171" s="68"/>
      <c r="CO171" s="67">
        <f t="shared" si="915"/>
        <v>0</v>
      </c>
      <c r="CP171" s="68"/>
      <c r="CQ171" s="67">
        <f t="shared" si="916"/>
        <v>0</v>
      </c>
      <c r="CR171" s="68"/>
      <c r="CS171" s="67">
        <f t="shared" si="917"/>
        <v>0</v>
      </c>
      <c r="CT171" s="68"/>
      <c r="CU171" s="67">
        <f t="shared" si="918"/>
        <v>0</v>
      </c>
      <c r="CV171" s="68"/>
      <c r="CW171" s="67">
        <f t="shared" si="919"/>
        <v>0</v>
      </c>
      <c r="CX171" s="82">
        <v>0</v>
      </c>
      <c r="CY171" s="67">
        <f t="shared" si="920"/>
        <v>0</v>
      </c>
      <c r="CZ171" s="68"/>
      <c r="DA171" s="67">
        <f t="shared" si="921"/>
        <v>0</v>
      </c>
      <c r="DB171" s="68"/>
      <c r="DC171" s="73">
        <f t="shared" si="922"/>
        <v>0</v>
      </c>
      <c r="DD171" s="68"/>
      <c r="DE171" s="67">
        <f t="shared" si="923"/>
        <v>0</v>
      </c>
      <c r="DF171" s="83"/>
      <c r="DG171" s="67">
        <f t="shared" si="924"/>
        <v>0</v>
      </c>
      <c r="DH171" s="68"/>
      <c r="DI171" s="67">
        <f t="shared" si="925"/>
        <v>0</v>
      </c>
      <c r="DJ171" s="68"/>
      <c r="DK171" s="67">
        <f t="shared" si="926"/>
        <v>0</v>
      </c>
      <c r="DL171" s="68"/>
      <c r="DM171" s="75">
        <f t="shared" si="927"/>
        <v>0</v>
      </c>
      <c r="DN171" s="77">
        <f t="shared" si="928"/>
        <v>90</v>
      </c>
      <c r="DO171" s="75">
        <f t="shared" si="928"/>
        <v>11472350.4</v>
      </c>
    </row>
    <row r="172" spans="1:119" ht="34.5" customHeight="1" x14ac:dyDescent="0.25">
      <c r="A172" s="78"/>
      <c r="B172" s="79">
        <v>144</v>
      </c>
      <c r="C172" s="60" t="s">
        <v>299</v>
      </c>
      <c r="D172" s="61">
        <v>22900</v>
      </c>
      <c r="E172" s="80">
        <v>4.2699999999999996</v>
      </c>
      <c r="F172" s="80"/>
      <c r="G172" s="63">
        <v>1</v>
      </c>
      <c r="H172" s="64"/>
      <c r="I172" s="64"/>
      <c r="J172" s="61">
        <v>1.4</v>
      </c>
      <c r="K172" s="61">
        <v>1.68</v>
      </c>
      <c r="L172" s="61">
        <v>2.23</v>
      </c>
      <c r="M172" s="65">
        <v>2.57</v>
      </c>
      <c r="N172" s="68">
        <v>109</v>
      </c>
      <c r="O172" s="67">
        <f>(N172*$D172*$E172*$G172*$J172*$O$8)</f>
        <v>16413854.379999999</v>
      </c>
      <c r="P172" s="68">
        <v>0</v>
      </c>
      <c r="Q172" s="68">
        <f t="shared" si="877"/>
        <v>0</v>
      </c>
      <c r="R172" s="68"/>
      <c r="S172" s="67">
        <f t="shared" si="878"/>
        <v>0</v>
      </c>
      <c r="T172" s="68"/>
      <c r="U172" s="67">
        <f t="shared" si="879"/>
        <v>0</v>
      </c>
      <c r="V172" s="68"/>
      <c r="W172" s="67">
        <f t="shared" si="880"/>
        <v>0</v>
      </c>
      <c r="X172" s="68">
        <v>0</v>
      </c>
      <c r="Y172" s="67">
        <f t="shared" si="881"/>
        <v>0</v>
      </c>
      <c r="Z172" s="68"/>
      <c r="AA172" s="67">
        <f t="shared" si="882"/>
        <v>0</v>
      </c>
      <c r="AB172" s="68">
        <v>0</v>
      </c>
      <c r="AC172" s="67">
        <f t="shared" si="883"/>
        <v>0</v>
      </c>
      <c r="AD172" s="68"/>
      <c r="AE172" s="67">
        <f t="shared" si="884"/>
        <v>0</v>
      </c>
      <c r="AF172" s="68">
        <v>0</v>
      </c>
      <c r="AG172" s="67">
        <f t="shared" si="885"/>
        <v>0</v>
      </c>
      <c r="AH172" s="130"/>
      <c r="AI172" s="67">
        <f t="shared" si="886"/>
        <v>0</v>
      </c>
      <c r="AJ172" s="68"/>
      <c r="AK172" s="67">
        <f t="shared" si="887"/>
        <v>0</v>
      </c>
      <c r="AL172" s="81">
        <v>0</v>
      </c>
      <c r="AM172" s="67">
        <f t="shared" si="929"/>
        <v>0</v>
      </c>
      <c r="AN172" s="68">
        <v>0</v>
      </c>
      <c r="AO172" s="73">
        <f t="shared" si="889"/>
        <v>0</v>
      </c>
      <c r="AP172" s="68"/>
      <c r="AQ172" s="67">
        <f t="shared" si="890"/>
        <v>0</v>
      </c>
      <c r="AR172" s="68">
        <v>0</v>
      </c>
      <c r="AS172" s="68">
        <f t="shared" si="891"/>
        <v>0</v>
      </c>
      <c r="AT172" s="68">
        <v>0</v>
      </c>
      <c r="AU172" s="68">
        <f t="shared" si="892"/>
        <v>0</v>
      </c>
      <c r="AV172" s="68">
        <v>0</v>
      </c>
      <c r="AW172" s="67">
        <f t="shared" si="893"/>
        <v>0</v>
      </c>
      <c r="AX172" s="68">
        <v>0</v>
      </c>
      <c r="AY172" s="67">
        <f t="shared" si="894"/>
        <v>0</v>
      </c>
      <c r="AZ172" s="68">
        <v>0</v>
      </c>
      <c r="BA172" s="67">
        <f t="shared" si="895"/>
        <v>0</v>
      </c>
      <c r="BB172" s="68"/>
      <c r="BC172" s="67">
        <f t="shared" si="896"/>
        <v>0</v>
      </c>
      <c r="BD172" s="68"/>
      <c r="BE172" s="67">
        <f t="shared" si="897"/>
        <v>0</v>
      </c>
      <c r="BF172" s="68"/>
      <c r="BG172" s="67">
        <f t="shared" si="898"/>
        <v>0</v>
      </c>
      <c r="BH172" s="68"/>
      <c r="BI172" s="67">
        <f t="shared" si="899"/>
        <v>0</v>
      </c>
      <c r="BJ172" s="68">
        <v>0</v>
      </c>
      <c r="BK172" s="67">
        <f t="shared" si="900"/>
        <v>0</v>
      </c>
      <c r="BL172" s="68">
        <v>0</v>
      </c>
      <c r="BM172" s="67">
        <f t="shared" si="901"/>
        <v>0</v>
      </c>
      <c r="BN172" s="68"/>
      <c r="BO172" s="67">
        <f t="shared" si="902"/>
        <v>0</v>
      </c>
      <c r="BP172" s="68"/>
      <c r="BQ172" s="67">
        <f t="shared" si="903"/>
        <v>0</v>
      </c>
      <c r="BR172" s="68"/>
      <c r="BS172" s="67">
        <f t="shared" si="904"/>
        <v>0</v>
      </c>
      <c r="BT172" s="68"/>
      <c r="BU172" s="67">
        <f t="shared" si="905"/>
        <v>0</v>
      </c>
      <c r="BV172" s="68"/>
      <c r="BW172" s="67">
        <f t="shared" si="906"/>
        <v>0</v>
      </c>
      <c r="BX172" s="68"/>
      <c r="BY172" s="67">
        <f t="shared" si="907"/>
        <v>0</v>
      </c>
      <c r="BZ172" s="68"/>
      <c r="CA172" s="75">
        <f t="shared" si="908"/>
        <v>0</v>
      </c>
      <c r="CB172" s="68">
        <v>0</v>
      </c>
      <c r="CC172" s="67">
        <f t="shared" si="909"/>
        <v>0</v>
      </c>
      <c r="CD172" s="68">
        <v>0</v>
      </c>
      <c r="CE172" s="67">
        <f t="shared" si="910"/>
        <v>0</v>
      </c>
      <c r="CF172" s="68">
        <v>0</v>
      </c>
      <c r="CG172" s="67">
        <f t="shared" si="911"/>
        <v>0</v>
      </c>
      <c r="CH172" s="68"/>
      <c r="CI172" s="68">
        <f t="shared" si="912"/>
        <v>0</v>
      </c>
      <c r="CJ172" s="68"/>
      <c r="CK172" s="67">
        <f t="shared" si="913"/>
        <v>0</v>
      </c>
      <c r="CL172" s="68">
        <v>0</v>
      </c>
      <c r="CM172" s="67">
        <f t="shared" si="914"/>
        <v>0</v>
      </c>
      <c r="CN172" s="68"/>
      <c r="CO172" s="67">
        <f t="shared" si="915"/>
        <v>0</v>
      </c>
      <c r="CP172" s="68"/>
      <c r="CQ172" s="67">
        <f t="shared" si="916"/>
        <v>0</v>
      </c>
      <c r="CR172" s="68"/>
      <c r="CS172" s="67">
        <f t="shared" si="917"/>
        <v>0</v>
      </c>
      <c r="CT172" s="68"/>
      <c r="CU172" s="67">
        <f t="shared" si="918"/>
        <v>0</v>
      </c>
      <c r="CV172" s="68">
        <v>0</v>
      </c>
      <c r="CW172" s="67">
        <f t="shared" si="919"/>
        <v>0</v>
      </c>
      <c r="CX172" s="82">
        <v>0</v>
      </c>
      <c r="CY172" s="67">
        <f t="shared" si="920"/>
        <v>0</v>
      </c>
      <c r="CZ172" s="68"/>
      <c r="DA172" s="67">
        <f t="shared" si="921"/>
        <v>0</v>
      </c>
      <c r="DB172" s="68">
        <v>0</v>
      </c>
      <c r="DC172" s="73">
        <f t="shared" si="922"/>
        <v>0</v>
      </c>
      <c r="DD172" s="68">
        <v>0</v>
      </c>
      <c r="DE172" s="67">
        <f t="shared" si="923"/>
        <v>0</v>
      </c>
      <c r="DF172" s="83"/>
      <c r="DG172" s="67">
        <f t="shared" si="924"/>
        <v>0</v>
      </c>
      <c r="DH172" s="68"/>
      <c r="DI172" s="67">
        <f t="shared" si="925"/>
        <v>0</v>
      </c>
      <c r="DJ172" s="68"/>
      <c r="DK172" s="67">
        <f t="shared" si="926"/>
        <v>0</v>
      </c>
      <c r="DL172" s="68"/>
      <c r="DM172" s="75">
        <f t="shared" si="927"/>
        <v>0</v>
      </c>
      <c r="DN172" s="77">
        <f t="shared" si="928"/>
        <v>109</v>
      </c>
      <c r="DO172" s="75">
        <f t="shared" si="928"/>
        <v>16413854.379999999</v>
      </c>
    </row>
    <row r="173" spans="1:119" ht="64.5" customHeight="1" x14ac:dyDescent="0.25">
      <c r="A173" s="78"/>
      <c r="B173" s="79">
        <v>145</v>
      </c>
      <c r="C173" s="60" t="s">
        <v>300</v>
      </c>
      <c r="D173" s="61">
        <v>22900</v>
      </c>
      <c r="E173" s="80">
        <v>3.46</v>
      </c>
      <c r="F173" s="80"/>
      <c r="G173" s="63">
        <v>1</v>
      </c>
      <c r="H173" s="64"/>
      <c r="I173" s="64"/>
      <c r="J173" s="61">
        <v>1.4</v>
      </c>
      <c r="K173" s="61">
        <v>1.68</v>
      </c>
      <c r="L173" s="61">
        <v>2.23</v>
      </c>
      <c r="M173" s="65">
        <v>2.57</v>
      </c>
      <c r="N173" s="68">
        <v>398</v>
      </c>
      <c r="O173" s="67">
        <f>(N173*$D173*$E173*$G173*$J173*$O$8)</f>
        <v>48564103.280000001</v>
      </c>
      <c r="P173" s="68">
        <v>0</v>
      </c>
      <c r="Q173" s="68">
        <f t="shared" si="877"/>
        <v>0</v>
      </c>
      <c r="R173" s="68"/>
      <c r="S173" s="67">
        <f t="shared" si="878"/>
        <v>0</v>
      </c>
      <c r="T173" s="68"/>
      <c r="U173" s="67">
        <f t="shared" si="879"/>
        <v>0</v>
      </c>
      <c r="V173" s="68">
        <v>195</v>
      </c>
      <c r="W173" s="67">
        <f t="shared" si="880"/>
        <v>23793970.200000003</v>
      </c>
      <c r="X173" s="68">
        <v>0</v>
      </c>
      <c r="Y173" s="67">
        <f t="shared" si="881"/>
        <v>0</v>
      </c>
      <c r="Z173" s="68"/>
      <c r="AA173" s="67">
        <f t="shared" si="882"/>
        <v>0</v>
      </c>
      <c r="AB173" s="68">
        <v>0</v>
      </c>
      <c r="AC173" s="67">
        <f t="shared" si="883"/>
        <v>0</v>
      </c>
      <c r="AD173" s="68"/>
      <c r="AE173" s="67">
        <f t="shared" si="884"/>
        <v>0</v>
      </c>
      <c r="AF173" s="68">
        <v>0</v>
      </c>
      <c r="AG173" s="67">
        <f t="shared" si="885"/>
        <v>0</v>
      </c>
      <c r="AH173" s="130"/>
      <c r="AI173" s="67">
        <f t="shared" si="886"/>
        <v>0</v>
      </c>
      <c r="AJ173" s="68"/>
      <c r="AK173" s="67">
        <f t="shared" si="887"/>
        <v>0</v>
      </c>
      <c r="AL173" s="82">
        <v>12</v>
      </c>
      <c r="AM173" s="67">
        <f t="shared" si="929"/>
        <v>1757093.1840000001</v>
      </c>
      <c r="AN173" s="68">
        <v>0</v>
      </c>
      <c r="AO173" s="73">
        <f t="shared" si="889"/>
        <v>0</v>
      </c>
      <c r="AP173" s="68"/>
      <c r="AQ173" s="67">
        <f t="shared" si="890"/>
        <v>0</v>
      </c>
      <c r="AR173" s="68">
        <v>0</v>
      </c>
      <c r="AS173" s="68">
        <f t="shared" si="891"/>
        <v>0</v>
      </c>
      <c r="AT173" s="68">
        <v>0</v>
      </c>
      <c r="AU173" s="68">
        <f t="shared" si="892"/>
        <v>0</v>
      </c>
      <c r="AV173" s="68">
        <v>0</v>
      </c>
      <c r="AW173" s="67">
        <f t="shared" si="893"/>
        <v>0</v>
      </c>
      <c r="AX173" s="68">
        <v>0</v>
      </c>
      <c r="AY173" s="67">
        <f t="shared" si="894"/>
        <v>0</v>
      </c>
      <c r="AZ173" s="68">
        <v>0</v>
      </c>
      <c r="BA173" s="67">
        <f t="shared" si="895"/>
        <v>0</v>
      </c>
      <c r="BB173" s="68"/>
      <c r="BC173" s="67">
        <f t="shared" si="896"/>
        <v>0</v>
      </c>
      <c r="BD173" s="68"/>
      <c r="BE173" s="67">
        <f t="shared" si="897"/>
        <v>0</v>
      </c>
      <c r="BF173" s="68"/>
      <c r="BG173" s="67">
        <f t="shared" si="898"/>
        <v>0</v>
      </c>
      <c r="BH173" s="68"/>
      <c r="BI173" s="67">
        <f t="shared" si="899"/>
        <v>0</v>
      </c>
      <c r="BJ173" s="68">
        <v>0</v>
      </c>
      <c r="BK173" s="67">
        <f t="shared" si="900"/>
        <v>0</v>
      </c>
      <c r="BL173" s="68">
        <v>0</v>
      </c>
      <c r="BM173" s="67">
        <f t="shared" si="901"/>
        <v>0</v>
      </c>
      <c r="BN173" s="68"/>
      <c r="BO173" s="67">
        <f t="shared" si="902"/>
        <v>0</v>
      </c>
      <c r="BP173" s="68"/>
      <c r="BQ173" s="67">
        <f t="shared" si="903"/>
        <v>0</v>
      </c>
      <c r="BR173" s="68"/>
      <c r="BS173" s="67">
        <f t="shared" si="904"/>
        <v>0</v>
      </c>
      <c r="BT173" s="68"/>
      <c r="BU173" s="67">
        <f t="shared" si="905"/>
        <v>0</v>
      </c>
      <c r="BV173" s="68"/>
      <c r="BW173" s="67">
        <f t="shared" si="906"/>
        <v>0</v>
      </c>
      <c r="BX173" s="68"/>
      <c r="BY173" s="67">
        <f t="shared" si="907"/>
        <v>0</v>
      </c>
      <c r="BZ173" s="68"/>
      <c r="CA173" s="75">
        <f t="shared" si="908"/>
        <v>0</v>
      </c>
      <c r="CB173" s="68">
        <v>0</v>
      </c>
      <c r="CC173" s="67">
        <f t="shared" si="909"/>
        <v>0</v>
      </c>
      <c r="CD173" s="68">
        <v>0</v>
      </c>
      <c r="CE173" s="67">
        <f t="shared" si="910"/>
        <v>0</v>
      </c>
      <c r="CF173" s="68">
        <v>0</v>
      </c>
      <c r="CG173" s="67">
        <f t="shared" si="911"/>
        <v>0</v>
      </c>
      <c r="CH173" s="68"/>
      <c r="CI173" s="68">
        <f t="shared" si="912"/>
        <v>0</v>
      </c>
      <c r="CJ173" s="68"/>
      <c r="CK173" s="67">
        <f t="shared" si="913"/>
        <v>0</v>
      </c>
      <c r="CL173" s="68">
        <v>0</v>
      </c>
      <c r="CM173" s="67">
        <f t="shared" si="914"/>
        <v>0</v>
      </c>
      <c r="CN173" s="68"/>
      <c r="CO173" s="67">
        <f t="shared" si="915"/>
        <v>0</v>
      </c>
      <c r="CP173" s="68"/>
      <c r="CQ173" s="67">
        <f t="shared" si="916"/>
        <v>0</v>
      </c>
      <c r="CR173" s="68"/>
      <c r="CS173" s="67">
        <f t="shared" si="917"/>
        <v>0</v>
      </c>
      <c r="CT173" s="68"/>
      <c r="CU173" s="67">
        <f t="shared" si="918"/>
        <v>0</v>
      </c>
      <c r="CV173" s="68">
        <v>0</v>
      </c>
      <c r="CW173" s="67">
        <f t="shared" si="919"/>
        <v>0</v>
      </c>
      <c r="CX173" s="82">
        <v>0</v>
      </c>
      <c r="CY173" s="67">
        <f t="shared" si="920"/>
        <v>0</v>
      </c>
      <c r="CZ173" s="68"/>
      <c r="DA173" s="67">
        <f t="shared" si="921"/>
        <v>0</v>
      </c>
      <c r="DB173" s="68">
        <v>0</v>
      </c>
      <c r="DC173" s="73">
        <f t="shared" si="922"/>
        <v>0</v>
      </c>
      <c r="DD173" s="68">
        <v>0</v>
      </c>
      <c r="DE173" s="67">
        <f t="shared" si="923"/>
        <v>0</v>
      </c>
      <c r="DF173" s="83"/>
      <c r="DG173" s="67">
        <f t="shared" si="924"/>
        <v>0</v>
      </c>
      <c r="DH173" s="68"/>
      <c r="DI173" s="67">
        <f t="shared" si="925"/>
        <v>0</v>
      </c>
      <c r="DJ173" s="68"/>
      <c r="DK173" s="67">
        <f t="shared" si="926"/>
        <v>0</v>
      </c>
      <c r="DL173" s="68"/>
      <c r="DM173" s="75">
        <f t="shared" si="927"/>
        <v>0</v>
      </c>
      <c r="DN173" s="77">
        <f t="shared" si="928"/>
        <v>605</v>
      </c>
      <c r="DO173" s="75">
        <f t="shared" si="928"/>
        <v>74115166.664000005</v>
      </c>
    </row>
    <row r="174" spans="1:119" ht="75" customHeight="1" x14ac:dyDescent="0.25">
      <c r="A174" s="78"/>
      <c r="B174" s="79">
        <v>146</v>
      </c>
      <c r="C174" s="175" t="s">
        <v>301</v>
      </c>
      <c r="D174" s="61">
        <v>22900</v>
      </c>
      <c r="E174" s="80">
        <v>0.56000000000000005</v>
      </c>
      <c r="F174" s="80"/>
      <c r="G174" s="63">
        <v>1</v>
      </c>
      <c r="H174" s="64"/>
      <c r="I174" s="64"/>
      <c r="J174" s="61">
        <v>1.4</v>
      </c>
      <c r="K174" s="61">
        <v>1.68</v>
      </c>
      <c r="L174" s="61">
        <v>2.23</v>
      </c>
      <c r="M174" s="65">
        <v>2.57</v>
      </c>
      <c r="N174" s="68"/>
      <c r="O174" s="67">
        <f t="shared" ref="O174:O184" si="930">(N174*$D174*$E174*$G174*$J174*$O$8)</f>
        <v>0</v>
      </c>
      <c r="P174" s="68">
        <v>0</v>
      </c>
      <c r="Q174" s="68">
        <f t="shared" si="877"/>
        <v>0</v>
      </c>
      <c r="R174" s="68"/>
      <c r="S174" s="67">
        <f t="shared" si="878"/>
        <v>0</v>
      </c>
      <c r="T174" s="68"/>
      <c r="U174" s="67">
        <f t="shared" si="879"/>
        <v>0</v>
      </c>
      <c r="V174" s="68">
        <v>620</v>
      </c>
      <c r="W174" s="67">
        <f t="shared" si="880"/>
        <v>12244355.200000001</v>
      </c>
      <c r="X174" s="68">
        <v>0</v>
      </c>
      <c r="Y174" s="67">
        <f t="shared" si="881"/>
        <v>0</v>
      </c>
      <c r="Z174" s="68"/>
      <c r="AA174" s="67">
        <f t="shared" si="882"/>
        <v>0</v>
      </c>
      <c r="AB174" s="68">
        <v>0</v>
      </c>
      <c r="AC174" s="67">
        <f t="shared" si="883"/>
        <v>0</v>
      </c>
      <c r="AD174" s="68"/>
      <c r="AE174" s="67">
        <f t="shared" si="884"/>
        <v>0</v>
      </c>
      <c r="AF174" s="68">
        <v>0</v>
      </c>
      <c r="AG174" s="67">
        <f t="shared" si="885"/>
        <v>0</v>
      </c>
      <c r="AH174" s="130"/>
      <c r="AI174" s="67">
        <f t="shared" si="886"/>
        <v>0</v>
      </c>
      <c r="AJ174" s="68"/>
      <c r="AK174" s="67">
        <f t="shared" si="887"/>
        <v>0</v>
      </c>
      <c r="AL174" s="82">
        <v>650</v>
      </c>
      <c r="AM174" s="67">
        <f t="shared" si="929"/>
        <v>15404188.800000003</v>
      </c>
      <c r="AN174" s="68">
        <v>0</v>
      </c>
      <c r="AO174" s="73">
        <f t="shared" si="889"/>
        <v>0</v>
      </c>
      <c r="AP174" s="68"/>
      <c r="AQ174" s="67">
        <f t="shared" si="890"/>
        <v>0</v>
      </c>
      <c r="AR174" s="68"/>
      <c r="AS174" s="68">
        <f t="shared" si="891"/>
        <v>0</v>
      </c>
      <c r="AT174" s="68"/>
      <c r="AU174" s="68">
        <f t="shared" si="892"/>
        <v>0</v>
      </c>
      <c r="AV174" s="68">
        <v>0</v>
      </c>
      <c r="AW174" s="67">
        <f t="shared" si="893"/>
        <v>0</v>
      </c>
      <c r="AX174" s="68">
        <v>0</v>
      </c>
      <c r="AY174" s="67">
        <f t="shared" si="894"/>
        <v>0</v>
      </c>
      <c r="AZ174" s="68">
        <v>0</v>
      </c>
      <c r="BA174" s="67">
        <f t="shared" si="895"/>
        <v>0</v>
      </c>
      <c r="BB174" s="68"/>
      <c r="BC174" s="67">
        <f t="shared" si="896"/>
        <v>0</v>
      </c>
      <c r="BD174" s="68"/>
      <c r="BE174" s="67">
        <f t="shared" si="897"/>
        <v>0</v>
      </c>
      <c r="BF174" s="68"/>
      <c r="BG174" s="67">
        <f t="shared" si="898"/>
        <v>0</v>
      </c>
      <c r="BH174" s="68"/>
      <c r="BI174" s="67">
        <f t="shared" si="899"/>
        <v>0</v>
      </c>
      <c r="BJ174" s="68">
        <v>0</v>
      </c>
      <c r="BK174" s="67">
        <f t="shared" si="900"/>
        <v>0</v>
      </c>
      <c r="BL174" s="68">
        <v>0</v>
      </c>
      <c r="BM174" s="67">
        <f t="shared" si="901"/>
        <v>0</v>
      </c>
      <c r="BN174" s="68"/>
      <c r="BO174" s="67">
        <f t="shared" si="902"/>
        <v>0</v>
      </c>
      <c r="BP174" s="68"/>
      <c r="BQ174" s="67">
        <f t="shared" si="903"/>
        <v>0</v>
      </c>
      <c r="BR174" s="68"/>
      <c r="BS174" s="67">
        <f t="shared" si="904"/>
        <v>0</v>
      </c>
      <c r="BT174" s="68"/>
      <c r="BU174" s="67">
        <f t="shared" si="905"/>
        <v>0</v>
      </c>
      <c r="BV174" s="68"/>
      <c r="BW174" s="67">
        <f t="shared" si="906"/>
        <v>0</v>
      </c>
      <c r="BX174" s="68"/>
      <c r="BY174" s="67">
        <f t="shared" si="907"/>
        <v>0</v>
      </c>
      <c r="BZ174" s="68"/>
      <c r="CA174" s="75">
        <f t="shared" si="908"/>
        <v>0</v>
      </c>
      <c r="CB174" s="68">
        <v>0</v>
      </c>
      <c r="CC174" s="67">
        <f t="shared" si="909"/>
        <v>0</v>
      </c>
      <c r="CD174" s="68">
        <v>0</v>
      </c>
      <c r="CE174" s="67">
        <f t="shared" si="910"/>
        <v>0</v>
      </c>
      <c r="CF174" s="68">
        <v>0</v>
      </c>
      <c r="CG174" s="67">
        <f t="shared" si="911"/>
        <v>0</v>
      </c>
      <c r="CH174" s="68"/>
      <c r="CI174" s="68">
        <f t="shared" si="912"/>
        <v>0</v>
      </c>
      <c r="CJ174" s="68"/>
      <c r="CK174" s="67">
        <f t="shared" si="913"/>
        <v>0</v>
      </c>
      <c r="CL174" s="68">
        <v>0</v>
      </c>
      <c r="CM174" s="67">
        <f t="shared" si="914"/>
        <v>0</v>
      </c>
      <c r="CN174" s="68"/>
      <c r="CO174" s="67">
        <f t="shared" si="915"/>
        <v>0</v>
      </c>
      <c r="CP174" s="68"/>
      <c r="CQ174" s="67">
        <f t="shared" si="916"/>
        <v>0</v>
      </c>
      <c r="CR174" s="68"/>
      <c r="CS174" s="67">
        <f t="shared" si="917"/>
        <v>0</v>
      </c>
      <c r="CT174" s="68"/>
      <c r="CU174" s="67">
        <f t="shared" si="918"/>
        <v>0</v>
      </c>
      <c r="CV174" s="68">
        <v>0</v>
      </c>
      <c r="CW174" s="67">
        <f t="shared" si="919"/>
        <v>0</v>
      </c>
      <c r="CX174" s="82">
        <v>0</v>
      </c>
      <c r="CY174" s="67">
        <f t="shared" si="920"/>
        <v>0</v>
      </c>
      <c r="CZ174" s="68"/>
      <c r="DA174" s="67">
        <f t="shared" si="921"/>
        <v>0</v>
      </c>
      <c r="DB174" s="68">
        <v>0</v>
      </c>
      <c r="DC174" s="73">
        <f t="shared" si="922"/>
        <v>0</v>
      </c>
      <c r="DD174" s="68">
        <v>0</v>
      </c>
      <c r="DE174" s="67">
        <f t="shared" si="923"/>
        <v>0</v>
      </c>
      <c r="DF174" s="83"/>
      <c r="DG174" s="67">
        <f t="shared" si="924"/>
        <v>0</v>
      </c>
      <c r="DH174" s="68"/>
      <c r="DI174" s="67">
        <f t="shared" si="925"/>
        <v>0</v>
      </c>
      <c r="DJ174" s="68"/>
      <c r="DK174" s="67">
        <f t="shared" si="926"/>
        <v>0</v>
      </c>
      <c r="DL174" s="68"/>
      <c r="DM174" s="75">
        <f t="shared" si="927"/>
        <v>0</v>
      </c>
      <c r="DN174" s="77">
        <f t="shared" si="928"/>
        <v>1270</v>
      </c>
      <c r="DO174" s="75">
        <f t="shared" si="928"/>
        <v>27648544.000000004</v>
      </c>
    </row>
    <row r="175" spans="1:119" ht="60" customHeight="1" x14ac:dyDescent="0.25">
      <c r="A175" s="78"/>
      <c r="B175" s="79">
        <v>147</v>
      </c>
      <c r="C175" s="60" t="s">
        <v>302</v>
      </c>
      <c r="D175" s="61">
        <v>22900</v>
      </c>
      <c r="E175" s="80">
        <v>1.04</v>
      </c>
      <c r="F175" s="80"/>
      <c r="G175" s="63">
        <v>1</v>
      </c>
      <c r="H175" s="64"/>
      <c r="I175" s="64"/>
      <c r="J175" s="61">
        <v>1.4</v>
      </c>
      <c r="K175" s="61">
        <v>1.68</v>
      </c>
      <c r="L175" s="61">
        <v>2.23</v>
      </c>
      <c r="M175" s="65">
        <v>2.57</v>
      </c>
      <c r="N175" s="68"/>
      <c r="O175" s="67">
        <f t="shared" si="930"/>
        <v>0</v>
      </c>
      <c r="P175" s="68">
        <v>0</v>
      </c>
      <c r="Q175" s="68">
        <f t="shared" si="877"/>
        <v>0</v>
      </c>
      <c r="R175" s="68"/>
      <c r="S175" s="67">
        <f t="shared" si="878"/>
        <v>0</v>
      </c>
      <c r="T175" s="68"/>
      <c r="U175" s="67">
        <f t="shared" si="879"/>
        <v>0</v>
      </c>
      <c r="V175" s="68">
        <v>311</v>
      </c>
      <c r="W175" s="67">
        <f t="shared" si="880"/>
        <v>11406435.039999999</v>
      </c>
      <c r="X175" s="68"/>
      <c r="Y175" s="67">
        <f t="shared" si="881"/>
        <v>0</v>
      </c>
      <c r="Z175" s="68"/>
      <c r="AA175" s="67">
        <f t="shared" si="882"/>
        <v>0</v>
      </c>
      <c r="AB175" s="68"/>
      <c r="AC175" s="67">
        <f t="shared" si="883"/>
        <v>0</v>
      </c>
      <c r="AD175" s="68"/>
      <c r="AE175" s="67">
        <f t="shared" si="884"/>
        <v>0</v>
      </c>
      <c r="AF175" s="68"/>
      <c r="AG175" s="67">
        <f t="shared" si="885"/>
        <v>0</v>
      </c>
      <c r="AH175" s="130"/>
      <c r="AI175" s="67">
        <f t="shared" si="886"/>
        <v>0</v>
      </c>
      <c r="AJ175" s="68">
        <v>5</v>
      </c>
      <c r="AK175" s="67">
        <f t="shared" si="887"/>
        <v>183383.2</v>
      </c>
      <c r="AL175" s="82">
        <v>318</v>
      </c>
      <c r="AM175" s="67">
        <f t="shared" si="929"/>
        <v>13995805.824000001</v>
      </c>
      <c r="AN175" s="68"/>
      <c r="AO175" s="73">
        <f t="shared" si="889"/>
        <v>0</v>
      </c>
      <c r="AP175" s="68"/>
      <c r="AQ175" s="67">
        <f t="shared" si="890"/>
        <v>0</v>
      </c>
      <c r="AR175" s="68"/>
      <c r="AS175" s="68">
        <f t="shared" si="891"/>
        <v>0</v>
      </c>
      <c r="AT175" s="68"/>
      <c r="AU175" s="68">
        <f t="shared" si="892"/>
        <v>0</v>
      </c>
      <c r="AV175" s="68"/>
      <c r="AW175" s="67">
        <f t="shared" si="893"/>
        <v>0</v>
      </c>
      <c r="AX175" s="68"/>
      <c r="AY175" s="67">
        <f t="shared" si="894"/>
        <v>0</v>
      </c>
      <c r="AZ175" s="68"/>
      <c r="BA175" s="67">
        <f t="shared" si="895"/>
        <v>0</v>
      </c>
      <c r="BB175" s="68"/>
      <c r="BC175" s="67">
        <f t="shared" si="896"/>
        <v>0</v>
      </c>
      <c r="BD175" s="68"/>
      <c r="BE175" s="67">
        <f t="shared" si="897"/>
        <v>0</v>
      </c>
      <c r="BF175" s="68"/>
      <c r="BG175" s="67">
        <f t="shared" si="898"/>
        <v>0</v>
      </c>
      <c r="BH175" s="68"/>
      <c r="BI175" s="67">
        <f t="shared" si="899"/>
        <v>0</v>
      </c>
      <c r="BJ175" s="68"/>
      <c r="BK175" s="67">
        <f t="shared" si="900"/>
        <v>0</v>
      </c>
      <c r="BL175" s="68"/>
      <c r="BM175" s="67">
        <f t="shared" si="901"/>
        <v>0</v>
      </c>
      <c r="BN175" s="68"/>
      <c r="BO175" s="67">
        <f t="shared" si="902"/>
        <v>0</v>
      </c>
      <c r="BP175" s="68"/>
      <c r="BQ175" s="67">
        <f t="shared" si="903"/>
        <v>0</v>
      </c>
      <c r="BR175" s="68"/>
      <c r="BS175" s="67">
        <f t="shared" si="904"/>
        <v>0</v>
      </c>
      <c r="BT175" s="68"/>
      <c r="BU175" s="67">
        <f t="shared" si="905"/>
        <v>0</v>
      </c>
      <c r="BV175" s="68"/>
      <c r="BW175" s="67">
        <f t="shared" si="906"/>
        <v>0</v>
      </c>
      <c r="BX175" s="68"/>
      <c r="BY175" s="67">
        <f t="shared" si="907"/>
        <v>0</v>
      </c>
      <c r="BZ175" s="68"/>
      <c r="CA175" s="75">
        <f t="shared" si="908"/>
        <v>0</v>
      </c>
      <c r="CB175" s="68"/>
      <c r="CC175" s="67">
        <f t="shared" si="909"/>
        <v>0</v>
      </c>
      <c r="CD175" s="68"/>
      <c r="CE175" s="67">
        <f t="shared" si="910"/>
        <v>0</v>
      </c>
      <c r="CF175" s="68"/>
      <c r="CG175" s="67">
        <f t="shared" si="911"/>
        <v>0</v>
      </c>
      <c r="CH175" s="68"/>
      <c r="CI175" s="68">
        <f t="shared" si="912"/>
        <v>0</v>
      </c>
      <c r="CJ175" s="68"/>
      <c r="CK175" s="67">
        <f t="shared" si="913"/>
        <v>0</v>
      </c>
      <c r="CL175" s="68"/>
      <c r="CM175" s="67">
        <f t="shared" si="914"/>
        <v>0</v>
      </c>
      <c r="CN175" s="68"/>
      <c r="CO175" s="67">
        <f t="shared" si="915"/>
        <v>0</v>
      </c>
      <c r="CP175" s="68"/>
      <c r="CQ175" s="67">
        <f t="shared" si="916"/>
        <v>0</v>
      </c>
      <c r="CR175" s="68"/>
      <c r="CS175" s="67">
        <f t="shared" si="917"/>
        <v>0</v>
      </c>
      <c r="CT175" s="68"/>
      <c r="CU175" s="67">
        <f t="shared" si="918"/>
        <v>0</v>
      </c>
      <c r="CV175" s="68"/>
      <c r="CW175" s="67">
        <f t="shared" si="919"/>
        <v>0</v>
      </c>
      <c r="CX175" s="82">
        <v>0</v>
      </c>
      <c r="CY175" s="67">
        <f t="shared" si="920"/>
        <v>0</v>
      </c>
      <c r="CZ175" s="68"/>
      <c r="DA175" s="67">
        <f t="shared" si="921"/>
        <v>0</v>
      </c>
      <c r="DB175" s="68"/>
      <c r="DC175" s="73">
        <f t="shared" si="922"/>
        <v>0</v>
      </c>
      <c r="DD175" s="68"/>
      <c r="DE175" s="67">
        <f t="shared" si="923"/>
        <v>0</v>
      </c>
      <c r="DF175" s="83"/>
      <c r="DG175" s="67">
        <f t="shared" si="924"/>
        <v>0</v>
      </c>
      <c r="DH175" s="68"/>
      <c r="DI175" s="67">
        <f t="shared" si="925"/>
        <v>0</v>
      </c>
      <c r="DJ175" s="68"/>
      <c r="DK175" s="67">
        <f t="shared" si="926"/>
        <v>0</v>
      </c>
      <c r="DL175" s="68"/>
      <c r="DM175" s="75">
        <f t="shared" si="927"/>
        <v>0</v>
      </c>
      <c r="DN175" s="77">
        <f t="shared" si="928"/>
        <v>634</v>
      </c>
      <c r="DO175" s="75">
        <f t="shared" si="928"/>
        <v>25585624.063999999</v>
      </c>
    </row>
    <row r="176" spans="1:119" ht="60" customHeight="1" x14ac:dyDescent="0.25">
      <c r="A176" s="78"/>
      <c r="B176" s="79">
        <v>148</v>
      </c>
      <c r="C176" s="60" t="s">
        <v>303</v>
      </c>
      <c r="D176" s="61">
        <v>22900</v>
      </c>
      <c r="E176" s="80">
        <v>1.56</v>
      </c>
      <c r="F176" s="80"/>
      <c r="G176" s="63">
        <v>1</v>
      </c>
      <c r="H176" s="64"/>
      <c r="I176" s="64"/>
      <c r="J176" s="61">
        <v>1.4</v>
      </c>
      <c r="K176" s="61">
        <v>1.68</v>
      </c>
      <c r="L176" s="61">
        <v>2.23</v>
      </c>
      <c r="M176" s="65">
        <v>2.57</v>
      </c>
      <c r="N176" s="68"/>
      <c r="O176" s="67">
        <f t="shared" si="930"/>
        <v>0</v>
      </c>
      <c r="P176" s="68">
        <v>0</v>
      </c>
      <c r="Q176" s="68">
        <f t="shared" si="877"/>
        <v>0</v>
      </c>
      <c r="R176" s="68"/>
      <c r="S176" s="67">
        <f t="shared" si="878"/>
        <v>0</v>
      </c>
      <c r="T176" s="68"/>
      <c r="U176" s="67">
        <f t="shared" si="879"/>
        <v>0</v>
      </c>
      <c r="V176" s="68">
        <v>1450</v>
      </c>
      <c r="W176" s="67">
        <f t="shared" si="880"/>
        <v>79771692</v>
      </c>
      <c r="X176" s="68"/>
      <c r="Y176" s="67">
        <f t="shared" si="881"/>
        <v>0</v>
      </c>
      <c r="Z176" s="68"/>
      <c r="AA176" s="67">
        <f t="shared" si="882"/>
        <v>0</v>
      </c>
      <c r="AB176" s="68"/>
      <c r="AC176" s="67">
        <f t="shared" si="883"/>
        <v>0</v>
      </c>
      <c r="AD176" s="68"/>
      <c r="AE176" s="67">
        <f t="shared" si="884"/>
        <v>0</v>
      </c>
      <c r="AF176" s="68"/>
      <c r="AG176" s="67">
        <f t="shared" si="885"/>
        <v>0</v>
      </c>
      <c r="AH176" s="130"/>
      <c r="AI176" s="67">
        <f t="shared" si="886"/>
        <v>0</v>
      </c>
      <c r="AJ176" s="68">
        <v>5</v>
      </c>
      <c r="AK176" s="67">
        <f t="shared" si="887"/>
        <v>275074.8</v>
      </c>
      <c r="AL176" s="81">
        <v>299</v>
      </c>
      <c r="AM176" s="67">
        <f t="shared" si="929"/>
        <v>19739367.648000002</v>
      </c>
      <c r="AN176" s="68"/>
      <c r="AO176" s="73">
        <f t="shared" si="889"/>
        <v>0</v>
      </c>
      <c r="AP176" s="68"/>
      <c r="AQ176" s="67">
        <f t="shared" si="890"/>
        <v>0</v>
      </c>
      <c r="AR176" s="68"/>
      <c r="AS176" s="68">
        <f t="shared" si="891"/>
        <v>0</v>
      </c>
      <c r="AT176" s="68"/>
      <c r="AU176" s="68">
        <f t="shared" si="892"/>
        <v>0</v>
      </c>
      <c r="AV176" s="68"/>
      <c r="AW176" s="67">
        <f t="shared" si="893"/>
        <v>0</v>
      </c>
      <c r="AX176" s="68"/>
      <c r="AY176" s="67">
        <f t="shared" si="894"/>
        <v>0</v>
      </c>
      <c r="AZ176" s="68"/>
      <c r="BA176" s="67">
        <f t="shared" si="895"/>
        <v>0</v>
      </c>
      <c r="BB176" s="68"/>
      <c r="BC176" s="67">
        <f t="shared" si="896"/>
        <v>0</v>
      </c>
      <c r="BD176" s="68"/>
      <c r="BE176" s="67">
        <f t="shared" si="897"/>
        <v>0</v>
      </c>
      <c r="BF176" s="68"/>
      <c r="BG176" s="67">
        <f t="shared" si="898"/>
        <v>0</v>
      </c>
      <c r="BH176" s="68"/>
      <c r="BI176" s="67">
        <f t="shared" si="899"/>
        <v>0</v>
      </c>
      <c r="BJ176" s="68"/>
      <c r="BK176" s="67">
        <f t="shared" si="900"/>
        <v>0</v>
      </c>
      <c r="BL176" s="68"/>
      <c r="BM176" s="67">
        <f t="shared" si="901"/>
        <v>0</v>
      </c>
      <c r="BN176" s="68"/>
      <c r="BO176" s="67">
        <f t="shared" si="902"/>
        <v>0</v>
      </c>
      <c r="BP176" s="68"/>
      <c r="BQ176" s="67">
        <f t="shared" si="903"/>
        <v>0</v>
      </c>
      <c r="BR176" s="68"/>
      <c r="BS176" s="67">
        <f t="shared" si="904"/>
        <v>0</v>
      </c>
      <c r="BT176" s="68"/>
      <c r="BU176" s="67">
        <f t="shared" si="905"/>
        <v>0</v>
      </c>
      <c r="BV176" s="68"/>
      <c r="BW176" s="67">
        <f t="shared" si="906"/>
        <v>0</v>
      </c>
      <c r="BX176" s="68"/>
      <c r="BY176" s="67">
        <f t="shared" si="907"/>
        <v>0</v>
      </c>
      <c r="BZ176" s="68"/>
      <c r="CA176" s="75">
        <f t="shared" si="908"/>
        <v>0</v>
      </c>
      <c r="CB176" s="68"/>
      <c r="CC176" s="67">
        <f t="shared" si="909"/>
        <v>0</v>
      </c>
      <c r="CD176" s="68"/>
      <c r="CE176" s="67">
        <f t="shared" si="910"/>
        <v>0</v>
      </c>
      <c r="CF176" s="68"/>
      <c r="CG176" s="67">
        <f t="shared" si="911"/>
        <v>0</v>
      </c>
      <c r="CH176" s="68"/>
      <c r="CI176" s="68">
        <f t="shared" si="912"/>
        <v>0</v>
      </c>
      <c r="CJ176" s="68"/>
      <c r="CK176" s="67">
        <f t="shared" si="913"/>
        <v>0</v>
      </c>
      <c r="CL176" s="68"/>
      <c r="CM176" s="67">
        <f t="shared" si="914"/>
        <v>0</v>
      </c>
      <c r="CN176" s="68"/>
      <c r="CO176" s="67">
        <f t="shared" si="915"/>
        <v>0</v>
      </c>
      <c r="CP176" s="68"/>
      <c r="CQ176" s="67">
        <f t="shared" si="916"/>
        <v>0</v>
      </c>
      <c r="CR176" s="68"/>
      <c r="CS176" s="67">
        <f t="shared" si="917"/>
        <v>0</v>
      </c>
      <c r="CT176" s="68"/>
      <c r="CU176" s="67">
        <f t="shared" si="918"/>
        <v>0</v>
      </c>
      <c r="CV176" s="68"/>
      <c r="CW176" s="67">
        <f t="shared" si="919"/>
        <v>0</v>
      </c>
      <c r="CX176" s="82"/>
      <c r="CY176" s="67">
        <f t="shared" si="920"/>
        <v>0</v>
      </c>
      <c r="CZ176" s="68"/>
      <c r="DA176" s="67">
        <f t="shared" si="921"/>
        <v>0</v>
      </c>
      <c r="DB176" s="68"/>
      <c r="DC176" s="73">
        <f t="shared" si="922"/>
        <v>0</v>
      </c>
      <c r="DD176" s="68"/>
      <c r="DE176" s="67">
        <f t="shared" si="923"/>
        <v>0</v>
      </c>
      <c r="DF176" s="83"/>
      <c r="DG176" s="67">
        <f t="shared" si="924"/>
        <v>0</v>
      </c>
      <c r="DH176" s="68"/>
      <c r="DI176" s="67">
        <f t="shared" si="925"/>
        <v>0</v>
      </c>
      <c r="DJ176" s="68"/>
      <c r="DK176" s="67">
        <f t="shared" si="926"/>
        <v>0</v>
      </c>
      <c r="DL176" s="68"/>
      <c r="DM176" s="75">
        <f t="shared" si="927"/>
        <v>0</v>
      </c>
      <c r="DN176" s="77">
        <f t="shared" si="928"/>
        <v>1754</v>
      </c>
      <c r="DO176" s="75">
        <f t="shared" si="928"/>
        <v>99786134.447999999</v>
      </c>
    </row>
    <row r="177" spans="1:119" ht="60" customHeight="1" x14ac:dyDescent="0.25">
      <c r="A177" s="78"/>
      <c r="B177" s="79">
        <v>149</v>
      </c>
      <c r="C177" s="60" t="s">
        <v>304</v>
      </c>
      <c r="D177" s="61">
        <v>22900</v>
      </c>
      <c r="E177" s="80">
        <v>2.23</v>
      </c>
      <c r="F177" s="80"/>
      <c r="G177" s="63">
        <v>1</v>
      </c>
      <c r="H177" s="64"/>
      <c r="I177" s="64"/>
      <c r="J177" s="61">
        <v>1.4</v>
      </c>
      <c r="K177" s="61">
        <v>1.68</v>
      </c>
      <c r="L177" s="61">
        <v>2.23</v>
      </c>
      <c r="M177" s="65">
        <v>2.57</v>
      </c>
      <c r="N177" s="68"/>
      <c r="O177" s="67">
        <f t="shared" si="930"/>
        <v>0</v>
      </c>
      <c r="P177" s="68">
        <v>0</v>
      </c>
      <c r="Q177" s="68">
        <f t="shared" si="877"/>
        <v>0</v>
      </c>
      <c r="R177" s="68"/>
      <c r="S177" s="67">
        <f t="shared" si="878"/>
        <v>0</v>
      </c>
      <c r="T177" s="68"/>
      <c r="U177" s="67">
        <f t="shared" si="879"/>
        <v>0</v>
      </c>
      <c r="V177" s="68">
        <v>146</v>
      </c>
      <c r="W177" s="67">
        <f t="shared" si="880"/>
        <v>11481904.279999999</v>
      </c>
      <c r="X177" s="68"/>
      <c r="Y177" s="67">
        <f t="shared" si="881"/>
        <v>0</v>
      </c>
      <c r="Z177" s="68"/>
      <c r="AA177" s="67">
        <f t="shared" si="882"/>
        <v>0</v>
      </c>
      <c r="AB177" s="68"/>
      <c r="AC177" s="67">
        <f t="shared" si="883"/>
        <v>0</v>
      </c>
      <c r="AD177" s="68"/>
      <c r="AE177" s="67">
        <f t="shared" si="884"/>
        <v>0</v>
      </c>
      <c r="AF177" s="68"/>
      <c r="AG177" s="67">
        <f t="shared" si="885"/>
        <v>0</v>
      </c>
      <c r="AH177" s="130"/>
      <c r="AI177" s="67">
        <f t="shared" si="886"/>
        <v>0</v>
      </c>
      <c r="AJ177" s="68">
        <v>5</v>
      </c>
      <c r="AK177" s="67">
        <f t="shared" si="887"/>
        <v>393215.9</v>
      </c>
      <c r="AL177" s="82">
        <v>70</v>
      </c>
      <c r="AM177" s="67">
        <f t="shared" si="929"/>
        <v>6606027.120000001</v>
      </c>
      <c r="AN177" s="68"/>
      <c r="AO177" s="73">
        <f t="shared" si="889"/>
        <v>0</v>
      </c>
      <c r="AP177" s="68"/>
      <c r="AQ177" s="67">
        <f t="shared" si="890"/>
        <v>0</v>
      </c>
      <c r="AR177" s="68"/>
      <c r="AS177" s="68">
        <f t="shared" si="891"/>
        <v>0</v>
      </c>
      <c r="AT177" s="68"/>
      <c r="AU177" s="68">
        <f t="shared" si="892"/>
        <v>0</v>
      </c>
      <c r="AV177" s="68"/>
      <c r="AW177" s="67">
        <f t="shared" si="893"/>
        <v>0</v>
      </c>
      <c r="AX177" s="68"/>
      <c r="AY177" s="67">
        <f t="shared" si="894"/>
        <v>0</v>
      </c>
      <c r="AZ177" s="68"/>
      <c r="BA177" s="67">
        <f t="shared" si="895"/>
        <v>0</v>
      </c>
      <c r="BB177" s="68"/>
      <c r="BC177" s="67">
        <f t="shared" si="896"/>
        <v>0</v>
      </c>
      <c r="BD177" s="68"/>
      <c r="BE177" s="67">
        <f t="shared" si="897"/>
        <v>0</v>
      </c>
      <c r="BF177" s="68"/>
      <c r="BG177" s="67">
        <f t="shared" si="898"/>
        <v>0</v>
      </c>
      <c r="BH177" s="68"/>
      <c r="BI177" s="67">
        <f t="shared" si="899"/>
        <v>0</v>
      </c>
      <c r="BJ177" s="68"/>
      <c r="BK177" s="67">
        <f t="shared" si="900"/>
        <v>0</v>
      </c>
      <c r="BL177" s="68"/>
      <c r="BM177" s="67">
        <f t="shared" si="901"/>
        <v>0</v>
      </c>
      <c r="BN177" s="68"/>
      <c r="BO177" s="67">
        <f t="shared" si="902"/>
        <v>0</v>
      </c>
      <c r="BP177" s="68"/>
      <c r="BQ177" s="67">
        <f t="shared" si="903"/>
        <v>0</v>
      </c>
      <c r="BR177" s="68"/>
      <c r="BS177" s="67">
        <f t="shared" si="904"/>
        <v>0</v>
      </c>
      <c r="BT177" s="68"/>
      <c r="BU177" s="67">
        <f t="shared" si="905"/>
        <v>0</v>
      </c>
      <c r="BV177" s="68"/>
      <c r="BW177" s="67">
        <f t="shared" si="906"/>
        <v>0</v>
      </c>
      <c r="BX177" s="68"/>
      <c r="BY177" s="67">
        <f t="shared" si="907"/>
        <v>0</v>
      </c>
      <c r="BZ177" s="68"/>
      <c r="CA177" s="75">
        <f t="shared" si="908"/>
        <v>0</v>
      </c>
      <c r="CB177" s="68"/>
      <c r="CC177" s="67">
        <f t="shared" si="909"/>
        <v>0</v>
      </c>
      <c r="CD177" s="68"/>
      <c r="CE177" s="67">
        <f t="shared" si="910"/>
        <v>0</v>
      </c>
      <c r="CF177" s="68"/>
      <c r="CG177" s="67">
        <f t="shared" si="911"/>
        <v>0</v>
      </c>
      <c r="CH177" s="68"/>
      <c r="CI177" s="68">
        <f t="shared" si="912"/>
        <v>0</v>
      </c>
      <c r="CJ177" s="68"/>
      <c r="CK177" s="67">
        <f t="shared" si="913"/>
        <v>0</v>
      </c>
      <c r="CL177" s="68"/>
      <c r="CM177" s="67">
        <f t="shared" si="914"/>
        <v>0</v>
      </c>
      <c r="CN177" s="68"/>
      <c r="CO177" s="67">
        <f t="shared" si="915"/>
        <v>0</v>
      </c>
      <c r="CP177" s="68"/>
      <c r="CQ177" s="67">
        <f t="shared" si="916"/>
        <v>0</v>
      </c>
      <c r="CR177" s="68"/>
      <c r="CS177" s="67">
        <f t="shared" si="917"/>
        <v>0</v>
      </c>
      <c r="CT177" s="68"/>
      <c r="CU177" s="67">
        <f t="shared" si="918"/>
        <v>0</v>
      </c>
      <c r="CV177" s="68"/>
      <c r="CW177" s="67">
        <f t="shared" si="919"/>
        <v>0</v>
      </c>
      <c r="CX177" s="82"/>
      <c r="CY177" s="67">
        <f t="shared" si="920"/>
        <v>0</v>
      </c>
      <c r="CZ177" s="68"/>
      <c r="DA177" s="67">
        <f t="shared" si="921"/>
        <v>0</v>
      </c>
      <c r="DB177" s="68"/>
      <c r="DC177" s="73">
        <f t="shared" si="922"/>
        <v>0</v>
      </c>
      <c r="DD177" s="68"/>
      <c r="DE177" s="67">
        <f t="shared" si="923"/>
        <v>0</v>
      </c>
      <c r="DF177" s="83"/>
      <c r="DG177" s="67">
        <f t="shared" si="924"/>
        <v>0</v>
      </c>
      <c r="DH177" s="68"/>
      <c r="DI177" s="67">
        <f t="shared" si="925"/>
        <v>0</v>
      </c>
      <c r="DJ177" s="68"/>
      <c r="DK177" s="67">
        <f t="shared" si="926"/>
        <v>0</v>
      </c>
      <c r="DL177" s="68"/>
      <c r="DM177" s="75">
        <f t="shared" si="927"/>
        <v>0</v>
      </c>
      <c r="DN177" s="77">
        <f t="shared" si="928"/>
        <v>221</v>
      </c>
      <c r="DO177" s="75">
        <f t="shared" si="928"/>
        <v>18481147.300000001</v>
      </c>
    </row>
    <row r="178" spans="1:119" ht="60" customHeight="1" x14ac:dyDescent="0.25">
      <c r="A178" s="78"/>
      <c r="B178" s="79">
        <v>150</v>
      </c>
      <c r="C178" s="60" t="s">
        <v>305</v>
      </c>
      <c r="D178" s="61">
        <v>22900</v>
      </c>
      <c r="E178" s="80">
        <v>2.4</v>
      </c>
      <c r="F178" s="80"/>
      <c r="G178" s="63">
        <v>1</v>
      </c>
      <c r="H178" s="64"/>
      <c r="I178" s="64"/>
      <c r="J178" s="61">
        <v>1.4</v>
      </c>
      <c r="K178" s="61">
        <v>1.68</v>
      </c>
      <c r="L178" s="61">
        <v>2.23</v>
      </c>
      <c r="M178" s="65">
        <v>2.57</v>
      </c>
      <c r="N178" s="68"/>
      <c r="O178" s="67">
        <f t="shared" si="930"/>
        <v>0</v>
      </c>
      <c r="P178" s="68">
        <v>0</v>
      </c>
      <c r="Q178" s="68">
        <f t="shared" si="877"/>
        <v>0</v>
      </c>
      <c r="R178" s="68"/>
      <c r="S178" s="67">
        <f t="shared" si="878"/>
        <v>0</v>
      </c>
      <c r="T178" s="68"/>
      <c r="U178" s="67">
        <f t="shared" si="879"/>
        <v>0</v>
      </c>
      <c r="V178" s="68">
        <v>40</v>
      </c>
      <c r="W178" s="67">
        <f t="shared" si="880"/>
        <v>3385536.0000000005</v>
      </c>
      <c r="X178" s="68"/>
      <c r="Y178" s="67">
        <f t="shared" si="881"/>
        <v>0</v>
      </c>
      <c r="Z178" s="68"/>
      <c r="AA178" s="67">
        <f t="shared" si="882"/>
        <v>0</v>
      </c>
      <c r="AB178" s="68"/>
      <c r="AC178" s="67">
        <f t="shared" si="883"/>
        <v>0</v>
      </c>
      <c r="AD178" s="68"/>
      <c r="AE178" s="67">
        <f t="shared" si="884"/>
        <v>0</v>
      </c>
      <c r="AF178" s="68"/>
      <c r="AG178" s="67">
        <f t="shared" si="885"/>
        <v>0</v>
      </c>
      <c r="AH178" s="130"/>
      <c r="AI178" s="67">
        <f t="shared" si="886"/>
        <v>0</v>
      </c>
      <c r="AJ178" s="68">
        <v>5</v>
      </c>
      <c r="AK178" s="67">
        <f t="shared" si="887"/>
        <v>423192.00000000006</v>
      </c>
      <c r="AL178" s="82">
        <v>3</v>
      </c>
      <c r="AM178" s="67">
        <f t="shared" si="929"/>
        <v>304698.23999999999</v>
      </c>
      <c r="AN178" s="68"/>
      <c r="AO178" s="73">
        <f t="shared" si="889"/>
        <v>0</v>
      </c>
      <c r="AP178" s="68"/>
      <c r="AQ178" s="67">
        <f t="shared" si="890"/>
        <v>0</v>
      </c>
      <c r="AR178" s="68"/>
      <c r="AS178" s="68">
        <f t="shared" si="891"/>
        <v>0</v>
      </c>
      <c r="AT178" s="68"/>
      <c r="AU178" s="68">
        <f t="shared" si="892"/>
        <v>0</v>
      </c>
      <c r="AV178" s="68"/>
      <c r="AW178" s="67">
        <f t="shared" si="893"/>
        <v>0</v>
      </c>
      <c r="AX178" s="68"/>
      <c r="AY178" s="67">
        <f t="shared" si="894"/>
        <v>0</v>
      </c>
      <c r="AZ178" s="68"/>
      <c r="BA178" s="67">
        <f t="shared" si="895"/>
        <v>0</v>
      </c>
      <c r="BB178" s="68"/>
      <c r="BC178" s="67">
        <f t="shared" si="896"/>
        <v>0</v>
      </c>
      <c r="BD178" s="68"/>
      <c r="BE178" s="67">
        <f t="shared" si="897"/>
        <v>0</v>
      </c>
      <c r="BF178" s="68"/>
      <c r="BG178" s="67">
        <f t="shared" si="898"/>
        <v>0</v>
      </c>
      <c r="BH178" s="68"/>
      <c r="BI178" s="67">
        <f t="shared" si="899"/>
        <v>0</v>
      </c>
      <c r="BJ178" s="68"/>
      <c r="BK178" s="67">
        <f t="shared" si="900"/>
        <v>0</v>
      </c>
      <c r="BL178" s="68"/>
      <c r="BM178" s="67">
        <f t="shared" si="901"/>
        <v>0</v>
      </c>
      <c r="BN178" s="68"/>
      <c r="BO178" s="67">
        <f t="shared" si="902"/>
        <v>0</v>
      </c>
      <c r="BP178" s="68"/>
      <c r="BQ178" s="67">
        <f t="shared" si="903"/>
        <v>0</v>
      </c>
      <c r="BR178" s="68"/>
      <c r="BS178" s="67">
        <f t="shared" si="904"/>
        <v>0</v>
      </c>
      <c r="BT178" s="68"/>
      <c r="BU178" s="67">
        <f t="shared" si="905"/>
        <v>0</v>
      </c>
      <c r="BV178" s="68"/>
      <c r="BW178" s="67">
        <f t="shared" si="906"/>
        <v>0</v>
      </c>
      <c r="BX178" s="68"/>
      <c r="BY178" s="67">
        <f t="shared" si="907"/>
        <v>0</v>
      </c>
      <c r="BZ178" s="68"/>
      <c r="CA178" s="75">
        <f t="shared" si="908"/>
        <v>0</v>
      </c>
      <c r="CB178" s="68"/>
      <c r="CC178" s="67">
        <f t="shared" si="909"/>
        <v>0</v>
      </c>
      <c r="CD178" s="68"/>
      <c r="CE178" s="67">
        <f t="shared" si="910"/>
        <v>0</v>
      </c>
      <c r="CF178" s="68"/>
      <c r="CG178" s="67">
        <f t="shared" si="911"/>
        <v>0</v>
      </c>
      <c r="CH178" s="68"/>
      <c r="CI178" s="68">
        <f t="shared" si="912"/>
        <v>0</v>
      </c>
      <c r="CJ178" s="68"/>
      <c r="CK178" s="67">
        <f t="shared" si="913"/>
        <v>0</v>
      </c>
      <c r="CL178" s="68"/>
      <c r="CM178" s="67">
        <f t="shared" si="914"/>
        <v>0</v>
      </c>
      <c r="CN178" s="68"/>
      <c r="CO178" s="67">
        <f t="shared" si="915"/>
        <v>0</v>
      </c>
      <c r="CP178" s="68"/>
      <c r="CQ178" s="67">
        <f t="shared" si="916"/>
        <v>0</v>
      </c>
      <c r="CR178" s="68"/>
      <c r="CS178" s="67">
        <f t="shared" si="917"/>
        <v>0</v>
      </c>
      <c r="CT178" s="68"/>
      <c r="CU178" s="67">
        <f t="shared" si="918"/>
        <v>0</v>
      </c>
      <c r="CV178" s="68"/>
      <c r="CW178" s="67">
        <f t="shared" si="919"/>
        <v>0</v>
      </c>
      <c r="CX178" s="82"/>
      <c r="CY178" s="67">
        <f t="shared" si="920"/>
        <v>0</v>
      </c>
      <c r="CZ178" s="68"/>
      <c r="DA178" s="67">
        <f t="shared" si="921"/>
        <v>0</v>
      </c>
      <c r="DB178" s="68"/>
      <c r="DC178" s="73">
        <f t="shared" si="922"/>
        <v>0</v>
      </c>
      <c r="DD178" s="68"/>
      <c r="DE178" s="67">
        <f t="shared" si="923"/>
        <v>0</v>
      </c>
      <c r="DF178" s="83"/>
      <c r="DG178" s="67">
        <f t="shared" si="924"/>
        <v>0</v>
      </c>
      <c r="DH178" s="68"/>
      <c r="DI178" s="67">
        <f t="shared" si="925"/>
        <v>0</v>
      </c>
      <c r="DJ178" s="68"/>
      <c r="DK178" s="67">
        <f t="shared" si="926"/>
        <v>0</v>
      </c>
      <c r="DL178" s="68"/>
      <c r="DM178" s="75">
        <f t="shared" si="927"/>
        <v>0</v>
      </c>
      <c r="DN178" s="77">
        <f t="shared" si="928"/>
        <v>48</v>
      </c>
      <c r="DO178" s="75">
        <f t="shared" si="928"/>
        <v>4113426.24</v>
      </c>
    </row>
    <row r="179" spans="1:119" ht="60" customHeight="1" x14ac:dyDescent="0.25">
      <c r="A179" s="78"/>
      <c r="B179" s="79">
        <v>151</v>
      </c>
      <c r="C179" s="60" t="s">
        <v>306</v>
      </c>
      <c r="D179" s="61">
        <v>22900</v>
      </c>
      <c r="E179" s="80">
        <v>2.92</v>
      </c>
      <c r="F179" s="80"/>
      <c r="G179" s="63">
        <v>1</v>
      </c>
      <c r="H179" s="64"/>
      <c r="I179" s="64"/>
      <c r="J179" s="61">
        <v>1.4</v>
      </c>
      <c r="K179" s="61">
        <v>1.68</v>
      </c>
      <c r="L179" s="61">
        <v>2.23</v>
      </c>
      <c r="M179" s="65">
        <v>2.57</v>
      </c>
      <c r="N179" s="68"/>
      <c r="O179" s="67">
        <f t="shared" si="930"/>
        <v>0</v>
      </c>
      <c r="P179" s="68">
        <v>0</v>
      </c>
      <c r="Q179" s="68">
        <f t="shared" si="877"/>
        <v>0</v>
      </c>
      <c r="R179" s="68"/>
      <c r="S179" s="67">
        <f t="shared" si="878"/>
        <v>0</v>
      </c>
      <c r="T179" s="68"/>
      <c r="U179" s="67">
        <f t="shared" si="879"/>
        <v>0</v>
      </c>
      <c r="V179" s="68">
        <v>120</v>
      </c>
      <c r="W179" s="67">
        <f t="shared" si="880"/>
        <v>12357206.4</v>
      </c>
      <c r="X179" s="68"/>
      <c r="Y179" s="67">
        <f t="shared" si="881"/>
        <v>0</v>
      </c>
      <c r="Z179" s="68"/>
      <c r="AA179" s="67">
        <f t="shared" si="882"/>
        <v>0</v>
      </c>
      <c r="AB179" s="68"/>
      <c r="AC179" s="67">
        <f t="shared" si="883"/>
        <v>0</v>
      </c>
      <c r="AD179" s="68"/>
      <c r="AE179" s="67">
        <f t="shared" si="884"/>
        <v>0</v>
      </c>
      <c r="AF179" s="68"/>
      <c r="AG179" s="67">
        <f t="shared" si="885"/>
        <v>0</v>
      </c>
      <c r="AH179" s="130"/>
      <c r="AI179" s="67">
        <f t="shared" si="886"/>
        <v>0</v>
      </c>
      <c r="AJ179" s="68"/>
      <c r="AK179" s="67">
        <f t="shared" si="887"/>
        <v>0</v>
      </c>
      <c r="AL179" s="82">
        <v>36</v>
      </c>
      <c r="AM179" s="67">
        <f t="shared" si="929"/>
        <v>4448594.3039999995</v>
      </c>
      <c r="AN179" s="68"/>
      <c r="AO179" s="73">
        <f t="shared" si="889"/>
        <v>0</v>
      </c>
      <c r="AP179" s="68"/>
      <c r="AQ179" s="67">
        <f t="shared" si="890"/>
        <v>0</v>
      </c>
      <c r="AR179" s="68"/>
      <c r="AS179" s="68">
        <f t="shared" si="891"/>
        <v>0</v>
      </c>
      <c r="AT179" s="68"/>
      <c r="AU179" s="68">
        <f t="shared" si="892"/>
        <v>0</v>
      </c>
      <c r="AV179" s="68"/>
      <c r="AW179" s="67">
        <f t="shared" si="893"/>
        <v>0</v>
      </c>
      <c r="AX179" s="68"/>
      <c r="AY179" s="67">
        <f t="shared" si="894"/>
        <v>0</v>
      </c>
      <c r="AZ179" s="68"/>
      <c r="BA179" s="67">
        <f t="shared" si="895"/>
        <v>0</v>
      </c>
      <c r="BB179" s="68"/>
      <c r="BC179" s="67">
        <f t="shared" si="896"/>
        <v>0</v>
      </c>
      <c r="BD179" s="68"/>
      <c r="BE179" s="67">
        <f t="shared" si="897"/>
        <v>0</v>
      </c>
      <c r="BF179" s="68"/>
      <c r="BG179" s="67">
        <f t="shared" si="898"/>
        <v>0</v>
      </c>
      <c r="BH179" s="68"/>
      <c r="BI179" s="67">
        <f t="shared" si="899"/>
        <v>0</v>
      </c>
      <c r="BJ179" s="68"/>
      <c r="BK179" s="67">
        <f t="shared" si="900"/>
        <v>0</v>
      </c>
      <c r="BL179" s="68"/>
      <c r="BM179" s="67">
        <f t="shared" si="901"/>
        <v>0</v>
      </c>
      <c r="BN179" s="68"/>
      <c r="BO179" s="67">
        <f t="shared" si="902"/>
        <v>0</v>
      </c>
      <c r="BP179" s="68"/>
      <c r="BQ179" s="67">
        <f t="shared" si="903"/>
        <v>0</v>
      </c>
      <c r="BR179" s="68"/>
      <c r="BS179" s="67">
        <f t="shared" si="904"/>
        <v>0</v>
      </c>
      <c r="BT179" s="68"/>
      <c r="BU179" s="67">
        <f t="shared" si="905"/>
        <v>0</v>
      </c>
      <c r="BV179" s="68"/>
      <c r="BW179" s="67">
        <f t="shared" si="906"/>
        <v>0</v>
      </c>
      <c r="BX179" s="68"/>
      <c r="BY179" s="67">
        <f t="shared" si="907"/>
        <v>0</v>
      </c>
      <c r="BZ179" s="68"/>
      <c r="CA179" s="75">
        <f t="shared" si="908"/>
        <v>0</v>
      </c>
      <c r="CB179" s="68"/>
      <c r="CC179" s="67">
        <f t="shared" si="909"/>
        <v>0</v>
      </c>
      <c r="CD179" s="68"/>
      <c r="CE179" s="67">
        <f t="shared" si="910"/>
        <v>0</v>
      </c>
      <c r="CF179" s="68"/>
      <c r="CG179" s="67">
        <f t="shared" si="911"/>
        <v>0</v>
      </c>
      <c r="CH179" s="68"/>
      <c r="CI179" s="68">
        <f t="shared" si="912"/>
        <v>0</v>
      </c>
      <c r="CJ179" s="68"/>
      <c r="CK179" s="67">
        <f t="shared" si="913"/>
        <v>0</v>
      </c>
      <c r="CL179" s="68"/>
      <c r="CM179" s="67">
        <f t="shared" si="914"/>
        <v>0</v>
      </c>
      <c r="CN179" s="68"/>
      <c r="CO179" s="67">
        <f t="shared" si="915"/>
        <v>0</v>
      </c>
      <c r="CP179" s="68"/>
      <c r="CQ179" s="67">
        <f t="shared" si="916"/>
        <v>0</v>
      </c>
      <c r="CR179" s="68"/>
      <c r="CS179" s="67">
        <f t="shared" si="917"/>
        <v>0</v>
      </c>
      <c r="CT179" s="68"/>
      <c r="CU179" s="67">
        <f t="shared" si="918"/>
        <v>0</v>
      </c>
      <c r="CV179" s="68"/>
      <c r="CW179" s="67">
        <f t="shared" si="919"/>
        <v>0</v>
      </c>
      <c r="CX179" s="82"/>
      <c r="CY179" s="67">
        <f t="shared" si="920"/>
        <v>0</v>
      </c>
      <c r="CZ179" s="68"/>
      <c r="DA179" s="67">
        <f t="shared" si="921"/>
        <v>0</v>
      </c>
      <c r="DB179" s="68"/>
      <c r="DC179" s="73">
        <f t="shared" si="922"/>
        <v>0</v>
      </c>
      <c r="DD179" s="68"/>
      <c r="DE179" s="67">
        <f t="shared" si="923"/>
        <v>0</v>
      </c>
      <c r="DF179" s="83"/>
      <c r="DG179" s="67">
        <f t="shared" si="924"/>
        <v>0</v>
      </c>
      <c r="DH179" s="68"/>
      <c r="DI179" s="67">
        <f t="shared" si="925"/>
        <v>0</v>
      </c>
      <c r="DJ179" s="68"/>
      <c r="DK179" s="67">
        <f t="shared" si="926"/>
        <v>0</v>
      </c>
      <c r="DL179" s="68"/>
      <c r="DM179" s="75">
        <f t="shared" si="927"/>
        <v>0</v>
      </c>
      <c r="DN179" s="77">
        <f t="shared" si="928"/>
        <v>156</v>
      </c>
      <c r="DO179" s="75">
        <f t="shared" si="928"/>
        <v>16805800.704</v>
      </c>
    </row>
    <row r="180" spans="1:119" ht="60" customHeight="1" x14ac:dyDescent="0.25">
      <c r="A180" s="78"/>
      <c r="B180" s="79">
        <v>152</v>
      </c>
      <c r="C180" s="60" t="s">
        <v>307</v>
      </c>
      <c r="D180" s="61">
        <v>22900</v>
      </c>
      <c r="E180" s="80">
        <v>3.3</v>
      </c>
      <c r="F180" s="80"/>
      <c r="G180" s="63">
        <v>1</v>
      </c>
      <c r="H180" s="64"/>
      <c r="I180" s="64"/>
      <c r="J180" s="61">
        <v>1.4</v>
      </c>
      <c r="K180" s="61">
        <v>1.68</v>
      </c>
      <c r="L180" s="61">
        <v>2.23</v>
      </c>
      <c r="M180" s="65">
        <v>2.57</v>
      </c>
      <c r="N180" s="68"/>
      <c r="O180" s="67">
        <f t="shared" si="930"/>
        <v>0</v>
      </c>
      <c r="P180" s="68">
        <v>0</v>
      </c>
      <c r="Q180" s="68">
        <f t="shared" si="877"/>
        <v>0</v>
      </c>
      <c r="R180" s="68"/>
      <c r="S180" s="67">
        <f t="shared" si="878"/>
        <v>0</v>
      </c>
      <c r="T180" s="68"/>
      <c r="U180" s="67">
        <f t="shared" si="879"/>
        <v>0</v>
      </c>
      <c r="V180" s="68">
        <v>62</v>
      </c>
      <c r="W180" s="67">
        <f t="shared" si="880"/>
        <v>7215423.6000000006</v>
      </c>
      <c r="X180" s="68"/>
      <c r="Y180" s="67">
        <f t="shared" si="881"/>
        <v>0</v>
      </c>
      <c r="Z180" s="68"/>
      <c r="AA180" s="67">
        <f t="shared" si="882"/>
        <v>0</v>
      </c>
      <c r="AB180" s="68"/>
      <c r="AC180" s="67">
        <f t="shared" si="883"/>
        <v>0</v>
      </c>
      <c r="AD180" s="68"/>
      <c r="AE180" s="67">
        <f t="shared" si="884"/>
        <v>0</v>
      </c>
      <c r="AF180" s="68"/>
      <c r="AG180" s="67">
        <f t="shared" si="885"/>
        <v>0</v>
      </c>
      <c r="AH180" s="130"/>
      <c r="AI180" s="67">
        <f t="shared" si="886"/>
        <v>0</v>
      </c>
      <c r="AJ180" s="68"/>
      <c r="AK180" s="67">
        <f t="shared" si="887"/>
        <v>0</v>
      </c>
      <c r="AL180" s="82">
        <v>85</v>
      </c>
      <c r="AM180" s="67">
        <f t="shared" si="929"/>
        <v>11870535.600000001</v>
      </c>
      <c r="AN180" s="68"/>
      <c r="AO180" s="73">
        <f t="shared" si="889"/>
        <v>0</v>
      </c>
      <c r="AP180" s="68"/>
      <c r="AQ180" s="67">
        <f t="shared" si="890"/>
        <v>0</v>
      </c>
      <c r="AR180" s="68"/>
      <c r="AS180" s="68">
        <f t="shared" si="891"/>
        <v>0</v>
      </c>
      <c r="AT180" s="68"/>
      <c r="AU180" s="68">
        <f t="shared" si="892"/>
        <v>0</v>
      </c>
      <c r="AV180" s="68"/>
      <c r="AW180" s="67">
        <f t="shared" si="893"/>
        <v>0</v>
      </c>
      <c r="AX180" s="68"/>
      <c r="AY180" s="67">
        <f t="shared" si="894"/>
        <v>0</v>
      </c>
      <c r="AZ180" s="68"/>
      <c r="BA180" s="67">
        <f t="shared" si="895"/>
        <v>0</v>
      </c>
      <c r="BB180" s="68"/>
      <c r="BC180" s="67">
        <f t="shared" si="896"/>
        <v>0</v>
      </c>
      <c r="BD180" s="68"/>
      <c r="BE180" s="67">
        <f t="shared" si="897"/>
        <v>0</v>
      </c>
      <c r="BF180" s="68"/>
      <c r="BG180" s="67">
        <f t="shared" si="898"/>
        <v>0</v>
      </c>
      <c r="BH180" s="68"/>
      <c r="BI180" s="67">
        <f t="shared" si="899"/>
        <v>0</v>
      </c>
      <c r="BJ180" s="68"/>
      <c r="BK180" s="67">
        <f t="shared" si="900"/>
        <v>0</v>
      </c>
      <c r="BL180" s="68"/>
      <c r="BM180" s="67">
        <f t="shared" si="901"/>
        <v>0</v>
      </c>
      <c r="BN180" s="68"/>
      <c r="BO180" s="67">
        <f t="shared" si="902"/>
        <v>0</v>
      </c>
      <c r="BP180" s="68"/>
      <c r="BQ180" s="67">
        <f t="shared" si="903"/>
        <v>0</v>
      </c>
      <c r="BR180" s="68"/>
      <c r="BS180" s="67">
        <f t="shared" si="904"/>
        <v>0</v>
      </c>
      <c r="BT180" s="68"/>
      <c r="BU180" s="67">
        <f t="shared" si="905"/>
        <v>0</v>
      </c>
      <c r="BV180" s="68"/>
      <c r="BW180" s="67">
        <f t="shared" si="906"/>
        <v>0</v>
      </c>
      <c r="BX180" s="68"/>
      <c r="BY180" s="67">
        <f t="shared" si="907"/>
        <v>0</v>
      </c>
      <c r="BZ180" s="68"/>
      <c r="CA180" s="75">
        <f t="shared" si="908"/>
        <v>0</v>
      </c>
      <c r="CB180" s="68"/>
      <c r="CC180" s="67">
        <f t="shared" si="909"/>
        <v>0</v>
      </c>
      <c r="CD180" s="68"/>
      <c r="CE180" s="67">
        <f t="shared" si="910"/>
        <v>0</v>
      </c>
      <c r="CF180" s="68"/>
      <c r="CG180" s="67">
        <f t="shared" si="911"/>
        <v>0</v>
      </c>
      <c r="CH180" s="68"/>
      <c r="CI180" s="68">
        <f t="shared" si="912"/>
        <v>0</v>
      </c>
      <c r="CJ180" s="68"/>
      <c r="CK180" s="67">
        <f t="shared" si="913"/>
        <v>0</v>
      </c>
      <c r="CL180" s="68"/>
      <c r="CM180" s="67">
        <f t="shared" si="914"/>
        <v>0</v>
      </c>
      <c r="CN180" s="68"/>
      <c r="CO180" s="67">
        <f t="shared" si="915"/>
        <v>0</v>
      </c>
      <c r="CP180" s="68"/>
      <c r="CQ180" s="67">
        <f t="shared" si="916"/>
        <v>0</v>
      </c>
      <c r="CR180" s="68"/>
      <c r="CS180" s="67">
        <f t="shared" si="917"/>
        <v>0</v>
      </c>
      <c r="CT180" s="68"/>
      <c r="CU180" s="67">
        <f t="shared" si="918"/>
        <v>0</v>
      </c>
      <c r="CV180" s="68"/>
      <c r="CW180" s="67">
        <f t="shared" si="919"/>
        <v>0</v>
      </c>
      <c r="CX180" s="82"/>
      <c r="CY180" s="67">
        <f t="shared" si="920"/>
        <v>0</v>
      </c>
      <c r="CZ180" s="68"/>
      <c r="DA180" s="67">
        <f t="shared" si="921"/>
        <v>0</v>
      </c>
      <c r="DB180" s="68"/>
      <c r="DC180" s="73">
        <f t="shared" si="922"/>
        <v>0</v>
      </c>
      <c r="DD180" s="68"/>
      <c r="DE180" s="67">
        <f t="shared" si="923"/>
        <v>0</v>
      </c>
      <c r="DF180" s="83"/>
      <c r="DG180" s="67">
        <f t="shared" si="924"/>
        <v>0</v>
      </c>
      <c r="DH180" s="68"/>
      <c r="DI180" s="67">
        <f t="shared" si="925"/>
        <v>0</v>
      </c>
      <c r="DJ180" s="68"/>
      <c r="DK180" s="67">
        <f t="shared" si="926"/>
        <v>0</v>
      </c>
      <c r="DL180" s="68"/>
      <c r="DM180" s="75">
        <f t="shared" si="927"/>
        <v>0</v>
      </c>
      <c r="DN180" s="77">
        <f t="shared" si="928"/>
        <v>147</v>
      </c>
      <c r="DO180" s="75">
        <f t="shared" si="928"/>
        <v>19085959.200000003</v>
      </c>
    </row>
    <row r="181" spans="1:119" ht="60" customHeight="1" x14ac:dyDescent="0.25">
      <c r="A181" s="78"/>
      <c r="B181" s="79">
        <v>153</v>
      </c>
      <c r="C181" s="60" t="s">
        <v>308</v>
      </c>
      <c r="D181" s="61">
        <v>22900</v>
      </c>
      <c r="E181" s="80">
        <v>4.22</v>
      </c>
      <c r="F181" s="80"/>
      <c r="G181" s="63">
        <v>1</v>
      </c>
      <c r="H181" s="64"/>
      <c r="I181" s="64"/>
      <c r="J181" s="61">
        <v>1.4</v>
      </c>
      <c r="K181" s="61">
        <v>1.68</v>
      </c>
      <c r="L181" s="61">
        <v>2.23</v>
      </c>
      <c r="M181" s="65">
        <v>2.57</v>
      </c>
      <c r="N181" s="68"/>
      <c r="O181" s="67">
        <f t="shared" si="930"/>
        <v>0</v>
      </c>
      <c r="P181" s="68">
        <v>0</v>
      </c>
      <c r="Q181" s="68">
        <f t="shared" si="877"/>
        <v>0</v>
      </c>
      <c r="R181" s="68"/>
      <c r="S181" s="67">
        <f t="shared" si="878"/>
        <v>0</v>
      </c>
      <c r="T181" s="68"/>
      <c r="U181" s="67">
        <f t="shared" si="879"/>
        <v>0</v>
      </c>
      <c r="V181" s="68">
        <v>20</v>
      </c>
      <c r="W181" s="67">
        <f t="shared" si="880"/>
        <v>2976450.4000000004</v>
      </c>
      <c r="X181" s="68"/>
      <c r="Y181" s="67">
        <f t="shared" si="881"/>
        <v>0</v>
      </c>
      <c r="Z181" s="68"/>
      <c r="AA181" s="67">
        <f t="shared" si="882"/>
        <v>0</v>
      </c>
      <c r="AB181" s="68"/>
      <c r="AC181" s="67">
        <f t="shared" si="883"/>
        <v>0</v>
      </c>
      <c r="AD181" s="68"/>
      <c r="AE181" s="67">
        <f t="shared" si="884"/>
        <v>0</v>
      </c>
      <c r="AF181" s="68"/>
      <c r="AG181" s="67">
        <f t="shared" si="885"/>
        <v>0</v>
      </c>
      <c r="AH181" s="130"/>
      <c r="AI181" s="67">
        <f t="shared" si="886"/>
        <v>0</v>
      </c>
      <c r="AJ181" s="68"/>
      <c r="AK181" s="67">
        <f t="shared" si="887"/>
        <v>0</v>
      </c>
      <c r="AL181" s="82">
        <v>14</v>
      </c>
      <c r="AM181" s="67">
        <f t="shared" si="929"/>
        <v>2500218.3360000001</v>
      </c>
      <c r="AN181" s="68"/>
      <c r="AO181" s="73">
        <f t="shared" si="889"/>
        <v>0</v>
      </c>
      <c r="AP181" s="68"/>
      <c r="AQ181" s="67">
        <f t="shared" si="890"/>
        <v>0</v>
      </c>
      <c r="AR181" s="68"/>
      <c r="AS181" s="68">
        <f t="shared" si="891"/>
        <v>0</v>
      </c>
      <c r="AT181" s="68"/>
      <c r="AU181" s="68">
        <f t="shared" si="892"/>
        <v>0</v>
      </c>
      <c r="AV181" s="68"/>
      <c r="AW181" s="67">
        <f t="shared" si="893"/>
        <v>0</v>
      </c>
      <c r="AX181" s="68"/>
      <c r="AY181" s="67">
        <f t="shared" si="894"/>
        <v>0</v>
      </c>
      <c r="AZ181" s="68"/>
      <c r="BA181" s="67">
        <f t="shared" si="895"/>
        <v>0</v>
      </c>
      <c r="BB181" s="68"/>
      <c r="BC181" s="67">
        <f t="shared" si="896"/>
        <v>0</v>
      </c>
      <c r="BD181" s="68"/>
      <c r="BE181" s="67">
        <f t="shared" si="897"/>
        <v>0</v>
      </c>
      <c r="BF181" s="68"/>
      <c r="BG181" s="67">
        <f t="shared" si="898"/>
        <v>0</v>
      </c>
      <c r="BH181" s="68"/>
      <c r="BI181" s="67">
        <f t="shared" si="899"/>
        <v>0</v>
      </c>
      <c r="BJ181" s="68"/>
      <c r="BK181" s="67">
        <f t="shared" si="900"/>
        <v>0</v>
      </c>
      <c r="BL181" s="68"/>
      <c r="BM181" s="67">
        <f t="shared" si="901"/>
        <v>0</v>
      </c>
      <c r="BN181" s="68"/>
      <c r="BO181" s="67">
        <f t="shared" si="902"/>
        <v>0</v>
      </c>
      <c r="BP181" s="68"/>
      <c r="BQ181" s="67">
        <f t="shared" si="903"/>
        <v>0</v>
      </c>
      <c r="BR181" s="68"/>
      <c r="BS181" s="67">
        <f t="shared" si="904"/>
        <v>0</v>
      </c>
      <c r="BT181" s="68"/>
      <c r="BU181" s="67">
        <f t="shared" si="905"/>
        <v>0</v>
      </c>
      <c r="BV181" s="68"/>
      <c r="BW181" s="67">
        <f t="shared" si="906"/>
        <v>0</v>
      </c>
      <c r="BX181" s="68"/>
      <c r="BY181" s="67">
        <f t="shared" si="907"/>
        <v>0</v>
      </c>
      <c r="BZ181" s="68"/>
      <c r="CA181" s="75">
        <f t="shared" si="908"/>
        <v>0</v>
      </c>
      <c r="CB181" s="68"/>
      <c r="CC181" s="67">
        <f t="shared" si="909"/>
        <v>0</v>
      </c>
      <c r="CD181" s="68"/>
      <c r="CE181" s="67">
        <f t="shared" si="910"/>
        <v>0</v>
      </c>
      <c r="CF181" s="68"/>
      <c r="CG181" s="67">
        <f t="shared" si="911"/>
        <v>0</v>
      </c>
      <c r="CH181" s="68"/>
      <c r="CI181" s="68">
        <f t="shared" si="912"/>
        <v>0</v>
      </c>
      <c r="CJ181" s="68"/>
      <c r="CK181" s="67">
        <f t="shared" si="913"/>
        <v>0</v>
      </c>
      <c r="CL181" s="68"/>
      <c r="CM181" s="67">
        <f t="shared" si="914"/>
        <v>0</v>
      </c>
      <c r="CN181" s="68"/>
      <c r="CO181" s="67">
        <f t="shared" si="915"/>
        <v>0</v>
      </c>
      <c r="CP181" s="68"/>
      <c r="CQ181" s="67">
        <f t="shared" si="916"/>
        <v>0</v>
      </c>
      <c r="CR181" s="68"/>
      <c r="CS181" s="67">
        <f t="shared" si="917"/>
        <v>0</v>
      </c>
      <c r="CT181" s="68"/>
      <c r="CU181" s="67">
        <f t="shared" si="918"/>
        <v>0</v>
      </c>
      <c r="CV181" s="68"/>
      <c r="CW181" s="67">
        <f t="shared" si="919"/>
        <v>0</v>
      </c>
      <c r="CX181" s="82"/>
      <c r="CY181" s="67">
        <f t="shared" si="920"/>
        <v>0</v>
      </c>
      <c r="CZ181" s="68"/>
      <c r="DA181" s="67">
        <f t="shared" si="921"/>
        <v>0</v>
      </c>
      <c r="DB181" s="68"/>
      <c r="DC181" s="73">
        <f t="shared" si="922"/>
        <v>0</v>
      </c>
      <c r="DD181" s="68"/>
      <c r="DE181" s="67">
        <f t="shared" si="923"/>
        <v>0</v>
      </c>
      <c r="DF181" s="83"/>
      <c r="DG181" s="67">
        <f t="shared" si="924"/>
        <v>0</v>
      </c>
      <c r="DH181" s="68"/>
      <c r="DI181" s="67">
        <f t="shared" si="925"/>
        <v>0</v>
      </c>
      <c r="DJ181" s="68"/>
      <c r="DK181" s="67">
        <f t="shared" si="926"/>
        <v>0</v>
      </c>
      <c r="DL181" s="68"/>
      <c r="DM181" s="75">
        <f t="shared" si="927"/>
        <v>0</v>
      </c>
      <c r="DN181" s="77">
        <f t="shared" si="928"/>
        <v>34</v>
      </c>
      <c r="DO181" s="75">
        <f t="shared" si="928"/>
        <v>5476668.7360000005</v>
      </c>
    </row>
    <row r="182" spans="1:119" ht="60" customHeight="1" x14ac:dyDescent="0.25">
      <c r="A182" s="78"/>
      <c r="B182" s="79">
        <v>154</v>
      </c>
      <c r="C182" s="60" t="s">
        <v>309</v>
      </c>
      <c r="D182" s="61">
        <v>22900</v>
      </c>
      <c r="E182" s="80">
        <v>5.3</v>
      </c>
      <c r="F182" s="80"/>
      <c r="G182" s="63">
        <v>1</v>
      </c>
      <c r="H182" s="64"/>
      <c r="I182" s="64"/>
      <c r="J182" s="61">
        <v>1.4</v>
      </c>
      <c r="K182" s="61">
        <v>1.68</v>
      </c>
      <c r="L182" s="61">
        <v>2.23</v>
      </c>
      <c r="M182" s="65">
        <v>2.57</v>
      </c>
      <c r="N182" s="68"/>
      <c r="O182" s="67">
        <f t="shared" si="930"/>
        <v>0</v>
      </c>
      <c r="P182" s="68">
        <v>0</v>
      </c>
      <c r="Q182" s="68">
        <f t="shared" si="877"/>
        <v>0</v>
      </c>
      <c r="R182" s="68"/>
      <c r="S182" s="67">
        <f t="shared" si="878"/>
        <v>0</v>
      </c>
      <c r="T182" s="68"/>
      <c r="U182" s="67">
        <f t="shared" si="879"/>
        <v>0</v>
      </c>
      <c r="V182" s="68">
        <v>10</v>
      </c>
      <c r="W182" s="67">
        <f t="shared" si="880"/>
        <v>1869098.0000000002</v>
      </c>
      <c r="X182" s="68"/>
      <c r="Y182" s="67">
        <f t="shared" si="881"/>
        <v>0</v>
      </c>
      <c r="Z182" s="68"/>
      <c r="AA182" s="67">
        <f t="shared" si="882"/>
        <v>0</v>
      </c>
      <c r="AB182" s="68"/>
      <c r="AC182" s="67">
        <f t="shared" si="883"/>
        <v>0</v>
      </c>
      <c r="AD182" s="68"/>
      <c r="AE182" s="67">
        <f t="shared" si="884"/>
        <v>0</v>
      </c>
      <c r="AF182" s="68"/>
      <c r="AG182" s="67">
        <f t="shared" si="885"/>
        <v>0</v>
      </c>
      <c r="AH182" s="130"/>
      <c r="AI182" s="67">
        <f t="shared" si="886"/>
        <v>0</v>
      </c>
      <c r="AJ182" s="68"/>
      <c r="AK182" s="67">
        <f t="shared" si="887"/>
        <v>0</v>
      </c>
      <c r="AL182" s="82">
        <v>24</v>
      </c>
      <c r="AM182" s="67">
        <f t="shared" si="929"/>
        <v>5383002.2400000002</v>
      </c>
      <c r="AN182" s="68"/>
      <c r="AO182" s="73">
        <f t="shared" si="889"/>
        <v>0</v>
      </c>
      <c r="AP182" s="68"/>
      <c r="AQ182" s="67">
        <f t="shared" si="890"/>
        <v>0</v>
      </c>
      <c r="AR182" s="68"/>
      <c r="AS182" s="68">
        <f t="shared" si="891"/>
        <v>0</v>
      </c>
      <c r="AT182" s="68"/>
      <c r="AU182" s="68">
        <f t="shared" si="892"/>
        <v>0</v>
      </c>
      <c r="AV182" s="68"/>
      <c r="AW182" s="67">
        <f t="shared" si="893"/>
        <v>0</v>
      </c>
      <c r="AX182" s="68"/>
      <c r="AY182" s="67">
        <f t="shared" si="894"/>
        <v>0</v>
      </c>
      <c r="AZ182" s="68"/>
      <c r="BA182" s="67">
        <f t="shared" si="895"/>
        <v>0</v>
      </c>
      <c r="BB182" s="68"/>
      <c r="BC182" s="67">
        <f t="shared" si="896"/>
        <v>0</v>
      </c>
      <c r="BD182" s="68"/>
      <c r="BE182" s="67">
        <f t="shared" si="897"/>
        <v>0</v>
      </c>
      <c r="BF182" s="68"/>
      <c r="BG182" s="67">
        <f t="shared" si="898"/>
        <v>0</v>
      </c>
      <c r="BH182" s="68"/>
      <c r="BI182" s="67">
        <f t="shared" si="899"/>
        <v>0</v>
      </c>
      <c r="BJ182" s="68"/>
      <c r="BK182" s="67">
        <f t="shared" si="900"/>
        <v>0</v>
      </c>
      <c r="BL182" s="68"/>
      <c r="BM182" s="67">
        <f t="shared" si="901"/>
        <v>0</v>
      </c>
      <c r="BN182" s="68"/>
      <c r="BO182" s="67">
        <f t="shared" si="902"/>
        <v>0</v>
      </c>
      <c r="BP182" s="68"/>
      <c r="BQ182" s="67">
        <f t="shared" si="903"/>
        <v>0</v>
      </c>
      <c r="BR182" s="68"/>
      <c r="BS182" s="67">
        <f t="shared" si="904"/>
        <v>0</v>
      </c>
      <c r="BT182" s="68"/>
      <c r="BU182" s="67">
        <f t="shared" si="905"/>
        <v>0</v>
      </c>
      <c r="BV182" s="68"/>
      <c r="BW182" s="67">
        <f t="shared" si="906"/>
        <v>0</v>
      </c>
      <c r="BX182" s="68"/>
      <c r="BY182" s="67">
        <f t="shared" si="907"/>
        <v>0</v>
      </c>
      <c r="BZ182" s="68"/>
      <c r="CA182" s="75">
        <f t="shared" si="908"/>
        <v>0</v>
      </c>
      <c r="CB182" s="68"/>
      <c r="CC182" s="67">
        <f t="shared" si="909"/>
        <v>0</v>
      </c>
      <c r="CD182" s="68"/>
      <c r="CE182" s="67">
        <f t="shared" si="910"/>
        <v>0</v>
      </c>
      <c r="CF182" s="68"/>
      <c r="CG182" s="67">
        <f t="shared" si="911"/>
        <v>0</v>
      </c>
      <c r="CH182" s="68"/>
      <c r="CI182" s="68">
        <f t="shared" si="912"/>
        <v>0</v>
      </c>
      <c r="CJ182" s="68"/>
      <c r="CK182" s="67">
        <f t="shared" si="913"/>
        <v>0</v>
      </c>
      <c r="CL182" s="68"/>
      <c r="CM182" s="67">
        <f t="shared" si="914"/>
        <v>0</v>
      </c>
      <c r="CN182" s="68"/>
      <c r="CO182" s="67">
        <f t="shared" si="915"/>
        <v>0</v>
      </c>
      <c r="CP182" s="68"/>
      <c r="CQ182" s="67">
        <f t="shared" si="916"/>
        <v>0</v>
      </c>
      <c r="CR182" s="68"/>
      <c r="CS182" s="67">
        <f t="shared" si="917"/>
        <v>0</v>
      </c>
      <c r="CT182" s="68"/>
      <c r="CU182" s="67">
        <f t="shared" si="918"/>
        <v>0</v>
      </c>
      <c r="CV182" s="68"/>
      <c r="CW182" s="67">
        <f t="shared" si="919"/>
        <v>0</v>
      </c>
      <c r="CX182" s="82"/>
      <c r="CY182" s="67">
        <f t="shared" si="920"/>
        <v>0</v>
      </c>
      <c r="CZ182" s="68"/>
      <c r="DA182" s="67">
        <f t="shared" si="921"/>
        <v>0</v>
      </c>
      <c r="DB182" s="68"/>
      <c r="DC182" s="73">
        <f t="shared" si="922"/>
        <v>0</v>
      </c>
      <c r="DD182" s="68"/>
      <c r="DE182" s="67">
        <f t="shared" si="923"/>
        <v>0</v>
      </c>
      <c r="DF182" s="83"/>
      <c r="DG182" s="67">
        <f t="shared" si="924"/>
        <v>0</v>
      </c>
      <c r="DH182" s="68"/>
      <c r="DI182" s="67">
        <f t="shared" si="925"/>
        <v>0</v>
      </c>
      <c r="DJ182" s="68"/>
      <c r="DK182" s="67">
        <f t="shared" si="926"/>
        <v>0</v>
      </c>
      <c r="DL182" s="68"/>
      <c r="DM182" s="75">
        <f t="shared" si="927"/>
        <v>0</v>
      </c>
      <c r="DN182" s="77">
        <f t="shared" si="928"/>
        <v>34</v>
      </c>
      <c r="DO182" s="75">
        <f t="shared" si="928"/>
        <v>7252100.2400000002</v>
      </c>
    </row>
    <row r="183" spans="1:119" ht="60" customHeight="1" x14ac:dyDescent="0.25">
      <c r="A183" s="78"/>
      <c r="B183" s="79">
        <v>155</v>
      </c>
      <c r="C183" s="60" t="s">
        <v>310</v>
      </c>
      <c r="D183" s="61">
        <v>22900</v>
      </c>
      <c r="E183" s="80">
        <v>11.02</v>
      </c>
      <c r="F183" s="80"/>
      <c r="G183" s="63">
        <v>1</v>
      </c>
      <c r="H183" s="64"/>
      <c r="I183" s="64"/>
      <c r="J183" s="61">
        <v>1.4</v>
      </c>
      <c r="K183" s="61">
        <v>1.68</v>
      </c>
      <c r="L183" s="61">
        <v>2.23</v>
      </c>
      <c r="M183" s="65">
        <v>2.57</v>
      </c>
      <c r="N183" s="68"/>
      <c r="O183" s="67">
        <f t="shared" si="930"/>
        <v>0</v>
      </c>
      <c r="P183" s="68">
        <v>0</v>
      </c>
      <c r="Q183" s="68">
        <f t="shared" si="877"/>
        <v>0</v>
      </c>
      <c r="R183" s="68"/>
      <c r="S183" s="67">
        <f t="shared" si="878"/>
        <v>0</v>
      </c>
      <c r="T183" s="68"/>
      <c r="U183" s="67">
        <f t="shared" si="879"/>
        <v>0</v>
      </c>
      <c r="V183" s="68">
        <v>25</v>
      </c>
      <c r="W183" s="67">
        <f t="shared" si="880"/>
        <v>9715783</v>
      </c>
      <c r="X183" s="68"/>
      <c r="Y183" s="67">
        <f t="shared" si="881"/>
        <v>0</v>
      </c>
      <c r="Z183" s="68"/>
      <c r="AA183" s="67">
        <f t="shared" si="882"/>
        <v>0</v>
      </c>
      <c r="AB183" s="68"/>
      <c r="AC183" s="67">
        <f t="shared" si="883"/>
        <v>0</v>
      </c>
      <c r="AD183" s="68"/>
      <c r="AE183" s="67">
        <f t="shared" si="884"/>
        <v>0</v>
      </c>
      <c r="AF183" s="68"/>
      <c r="AG183" s="67">
        <f t="shared" si="885"/>
        <v>0</v>
      </c>
      <c r="AH183" s="130"/>
      <c r="AI183" s="67">
        <f t="shared" si="886"/>
        <v>0</v>
      </c>
      <c r="AJ183" s="68"/>
      <c r="AK183" s="67">
        <f t="shared" si="887"/>
        <v>0</v>
      </c>
      <c r="AL183" s="82">
        <v>27</v>
      </c>
      <c r="AM183" s="67">
        <f t="shared" si="929"/>
        <v>12591654.767999999</v>
      </c>
      <c r="AN183" s="68"/>
      <c r="AO183" s="73">
        <f t="shared" si="889"/>
        <v>0</v>
      </c>
      <c r="AP183" s="68"/>
      <c r="AQ183" s="67">
        <f t="shared" si="890"/>
        <v>0</v>
      </c>
      <c r="AR183" s="68"/>
      <c r="AS183" s="68">
        <f t="shared" si="891"/>
        <v>0</v>
      </c>
      <c r="AT183" s="68"/>
      <c r="AU183" s="68">
        <f t="shared" si="892"/>
        <v>0</v>
      </c>
      <c r="AV183" s="68"/>
      <c r="AW183" s="67">
        <f t="shared" si="893"/>
        <v>0</v>
      </c>
      <c r="AX183" s="68"/>
      <c r="AY183" s="67">
        <f t="shared" si="894"/>
        <v>0</v>
      </c>
      <c r="AZ183" s="68"/>
      <c r="BA183" s="67">
        <f t="shared" si="895"/>
        <v>0</v>
      </c>
      <c r="BB183" s="68"/>
      <c r="BC183" s="67">
        <f t="shared" si="896"/>
        <v>0</v>
      </c>
      <c r="BD183" s="68"/>
      <c r="BE183" s="67">
        <f t="shared" si="897"/>
        <v>0</v>
      </c>
      <c r="BF183" s="68"/>
      <c r="BG183" s="67">
        <f t="shared" si="898"/>
        <v>0</v>
      </c>
      <c r="BH183" s="68"/>
      <c r="BI183" s="67">
        <f t="shared" si="899"/>
        <v>0</v>
      </c>
      <c r="BJ183" s="68"/>
      <c r="BK183" s="67">
        <f t="shared" si="900"/>
        <v>0</v>
      </c>
      <c r="BL183" s="68"/>
      <c r="BM183" s="67">
        <f t="shared" si="901"/>
        <v>0</v>
      </c>
      <c r="BN183" s="68"/>
      <c r="BO183" s="67">
        <f t="shared" si="902"/>
        <v>0</v>
      </c>
      <c r="BP183" s="68"/>
      <c r="BQ183" s="67">
        <f t="shared" si="903"/>
        <v>0</v>
      </c>
      <c r="BR183" s="68"/>
      <c r="BS183" s="67">
        <f t="shared" si="904"/>
        <v>0</v>
      </c>
      <c r="BT183" s="68"/>
      <c r="BU183" s="67">
        <f t="shared" si="905"/>
        <v>0</v>
      </c>
      <c r="BV183" s="68"/>
      <c r="BW183" s="67">
        <f t="shared" si="906"/>
        <v>0</v>
      </c>
      <c r="BX183" s="68"/>
      <c r="BY183" s="67">
        <f t="shared" si="907"/>
        <v>0</v>
      </c>
      <c r="BZ183" s="68"/>
      <c r="CA183" s="75">
        <f t="shared" si="908"/>
        <v>0</v>
      </c>
      <c r="CB183" s="68"/>
      <c r="CC183" s="67">
        <f t="shared" si="909"/>
        <v>0</v>
      </c>
      <c r="CD183" s="68"/>
      <c r="CE183" s="67">
        <f t="shared" si="910"/>
        <v>0</v>
      </c>
      <c r="CF183" s="68"/>
      <c r="CG183" s="67">
        <f t="shared" si="911"/>
        <v>0</v>
      </c>
      <c r="CH183" s="68"/>
      <c r="CI183" s="68">
        <f t="shared" si="912"/>
        <v>0</v>
      </c>
      <c r="CJ183" s="68"/>
      <c r="CK183" s="67">
        <f t="shared" si="913"/>
        <v>0</v>
      </c>
      <c r="CL183" s="68"/>
      <c r="CM183" s="67">
        <f t="shared" si="914"/>
        <v>0</v>
      </c>
      <c r="CN183" s="68"/>
      <c r="CO183" s="67">
        <f t="shared" si="915"/>
        <v>0</v>
      </c>
      <c r="CP183" s="68"/>
      <c r="CQ183" s="67">
        <f t="shared" si="916"/>
        <v>0</v>
      </c>
      <c r="CR183" s="68"/>
      <c r="CS183" s="67">
        <f t="shared" si="917"/>
        <v>0</v>
      </c>
      <c r="CT183" s="68"/>
      <c r="CU183" s="67">
        <f t="shared" si="918"/>
        <v>0</v>
      </c>
      <c r="CV183" s="68"/>
      <c r="CW183" s="67">
        <f t="shared" si="919"/>
        <v>0</v>
      </c>
      <c r="CX183" s="82"/>
      <c r="CY183" s="67">
        <f t="shared" si="920"/>
        <v>0</v>
      </c>
      <c r="CZ183" s="68"/>
      <c r="DA183" s="67">
        <f t="shared" si="921"/>
        <v>0</v>
      </c>
      <c r="DB183" s="68"/>
      <c r="DC183" s="73">
        <f t="shared" si="922"/>
        <v>0</v>
      </c>
      <c r="DD183" s="68"/>
      <c r="DE183" s="67">
        <f t="shared" si="923"/>
        <v>0</v>
      </c>
      <c r="DF183" s="83"/>
      <c r="DG183" s="67">
        <f t="shared" si="924"/>
        <v>0</v>
      </c>
      <c r="DH183" s="68"/>
      <c r="DI183" s="67">
        <f t="shared" si="925"/>
        <v>0</v>
      </c>
      <c r="DJ183" s="68"/>
      <c r="DK183" s="67">
        <f t="shared" si="926"/>
        <v>0</v>
      </c>
      <c r="DL183" s="68"/>
      <c r="DM183" s="75">
        <f t="shared" si="927"/>
        <v>0</v>
      </c>
      <c r="DN183" s="77">
        <f t="shared" si="928"/>
        <v>52</v>
      </c>
      <c r="DO183" s="75">
        <f t="shared" si="928"/>
        <v>22307437.767999999</v>
      </c>
    </row>
    <row r="184" spans="1:119" ht="60" customHeight="1" x14ac:dyDescent="0.25">
      <c r="A184" s="78"/>
      <c r="B184" s="79">
        <v>156</v>
      </c>
      <c r="C184" s="60" t="s">
        <v>311</v>
      </c>
      <c r="D184" s="61">
        <v>22900</v>
      </c>
      <c r="E184" s="80">
        <v>2.0499999999999998</v>
      </c>
      <c r="F184" s="80"/>
      <c r="G184" s="63">
        <v>1</v>
      </c>
      <c r="H184" s="64"/>
      <c r="I184" s="64"/>
      <c r="J184" s="61">
        <v>1.4</v>
      </c>
      <c r="K184" s="61">
        <v>1.68</v>
      </c>
      <c r="L184" s="61">
        <v>2.23</v>
      </c>
      <c r="M184" s="65">
        <v>2.57</v>
      </c>
      <c r="N184" s="68"/>
      <c r="O184" s="67">
        <f t="shared" si="930"/>
        <v>0</v>
      </c>
      <c r="P184" s="68">
        <v>0</v>
      </c>
      <c r="Q184" s="68">
        <f t="shared" si="877"/>
        <v>0</v>
      </c>
      <c r="R184" s="68"/>
      <c r="S184" s="67">
        <f t="shared" si="878"/>
        <v>0</v>
      </c>
      <c r="T184" s="68"/>
      <c r="U184" s="67">
        <f t="shared" si="879"/>
        <v>0</v>
      </c>
      <c r="V184" s="68"/>
      <c r="W184" s="67">
        <f t="shared" si="880"/>
        <v>0</v>
      </c>
      <c r="X184" s="68"/>
      <c r="Y184" s="67">
        <f t="shared" si="881"/>
        <v>0</v>
      </c>
      <c r="Z184" s="68"/>
      <c r="AA184" s="67">
        <f t="shared" si="882"/>
        <v>0</v>
      </c>
      <c r="AB184" s="68"/>
      <c r="AC184" s="67">
        <f t="shared" si="883"/>
        <v>0</v>
      </c>
      <c r="AD184" s="68"/>
      <c r="AE184" s="67">
        <f t="shared" si="884"/>
        <v>0</v>
      </c>
      <c r="AF184" s="68"/>
      <c r="AG184" s="67">
        <f t="shared" si="885"/>
        <v>0</v>
      </c>
      <c r="AH184" s="130"/>
      <c r="AI184" s="67">
        <f t="shared" si="886"/>
        <v>0</v>
      </c>
      <c r="AJ184" s="68"/>
      <c r="AK184" s="67">
        <f t="shared" si="887"/>
        <v>0</v>
      </c>
      <c r="AL184" s="82"/>
      <c r="AM184" s="67">
        <f t="shared" si="929"/>
        <v>0</v>
      </c>
      <c r="AN184" s="68"/>
      <c r="AO184" s="73">
        <f t="shared" si="889"/>
        <v>0</v>
      </c>
      <c r="AP184" s="68"/>
      <c r="AQ184" s="67">
        <f t="shared" si="890"/>
        <v>0</v>
      </c>
      <c r="AR184" s="68"/>
      <c r="AS184" s="68">
        <f t="shared" si="891"/>
        <v>0</v>
      </c>
      <c r="AT184" s="68"/>
      <c r="AU184" s="68">
        <f t="shared" si="892"/>
        <v>0</v>
      </c>
      <c r="AV184" s="68"/>
      <c r="AW184" s="67">
        <f t="shared" si="893"/>
        <v>0</v>
      </c>
      <c r="AX184" s="68"/>
      <c r="AY184" s="67">
        <f t="shared" si="894"/>
        <v>0</v>
      </c>
      <c r="AZ184" s="68"/>
      <c r="BA184" s="67">
        <f t="shared" si="895"/>
        <v>0</v>
      </c>
      <c r="BB184" s="68"/>
      <c r="BC184" s="67">
        <f t="shared" si="896"/>
        <v>0</v>
      </c>
      <c r="BD184" s="68"/>
      <c r="BE184" s="67">
        <f t="shared" si="897"/>
        <v>0</v>
      </c>
      <c r="BF184" s="68"/>
      <c r="BG184" s="67">
        <f t="shared" si="898"/>
        <v>0</v>
      </c>
      <c r="BH184" s="68"/>
      <c r="BI184" s="67">
        <f t="shared" si="899"/>
        <v>0</v>
      </c>
      <c r="BJ184" s="68"/>
      <c r="BK184" s="67">
        <f t="shared" si="900"/>
        <v>0</v>
      </c>
      <c r="BL184" s="68"/>
      <c r="BM184" s="67">
        <f t="shared" si="901"/>
        <v>0</v>
      </c>
      <c r="BN184" s="68"/>
      <c r="BO184" s="67">
        <f t="shared" si="902"/>
        <v>0</v>
      </c>
      <c r="BP184" s="68"/>
      <c r="BQ184" s="67">
        <f t="shared" si="903"/>
        <v>0</v>
      </c>
      <c r="BR184" s="68"/>
      <c r="BS184" s="67">
        <f t="shared" si="904"/>
        <v>0</v>
      </c>
      <c r="BT184" s="68"/>
      <c r="BU184" s="67">
        <f t="shared" si="905"/>
        <v>0</v>
      </c>
      <c r="BV184" s="68"/>
      <c r="BW184" s="67">
        <f t="shared" si="906"/>
        <v>0</v>
      </c>
      <c r="BX184" s="68"/>
      <c r="BY184" s="67">
        <f t="shared" si="907"/>
        <v>0</v>
      </c>
      <c r="BZ184" s="68"/>
      <c r="CA184" s="75">
        <f t="shared" si="908"/>
        <v>0</v>
      </c>
      <c r="CB184" s="68"/>
      <c r="CC184" s="67">
        <f t="shared" si="909"/>
        <v>0</v>
      </c>
      <c r="CD184" s="68"/>
      <c r="CE184" s="67">
        <f t="shared" si="910"/>
        <v>0</v>
      </c>
      <c r="CF184" s="68"/>
      <c r="CG184" s="67">
        <f t="shared" si="911"/>
        <v>0</v>
      </c>
      <c r="CH184" s="68"/>
      <c r="CI184" s="68">
        <f t="shared" si="912"/>
        <v>0</v>
      </c>
      <c r="CJ184" s="68"/>
      <c r="CK184" s="67">
        <f t="shared" si="913"/>
        <v>0</v>
      </c>
      <c r="CL184" s="68"/>
      <c r="CM184" s="67">
        <f t="shared" si="914"/>
        <v>0</v>
      </c>
      <c r="CN184" s="68"/>
      <c r="CO184" s="67">
        <f t="shared" si="915"/>
        <v>0</v>
      </c>
      <c r="CP184" s="68"/>
      <c r="CQ184" s="67">
        <f t="shared" si="916"/>
        <v>0</v>
      </c>
      <c r="CR184" s="68"/>
      <c r="CS184" s="67">
        <f t="shared" si="917"/>
        <v>0</v>
      </c>
      <c r="CT184" s="68"/>
      <c r="CU184" s="67">
        <f t="shared" si="918"/>
        <v>0</v>
      </c>
      <c r="CV184" s="68"/>
      <c r="CW184" s="67">
        <f t="shared" si="919"/>
        <v>0</v>
      </c>
      <c r="CX184" s="82"/>
      <c r="CY184" s="67">
        <f t="shared" si="920"/>
        <v>0</v>
      </c>
      <c r="CZ184" s="68"/>
      <c r="DA184" s="67">
        <f t="shared" si="921"/>
        <v>0</v>
      </c>
      <c r="DB184" s="68"/>
      <c r="DC184" s="73">
        <f t="shared" si="922"/>
        <v>0</v>
      </c>
      <c r="DD184" s="68"/>
      <c r="DE184" s="67">
        <f t="shared" si="923"/>
        <v>0</v>
      </c>
      <c r="DF184" s="83"/>
      <c r="DG184" s="67">
        <f t="shared" si="924"/>
        <v>0</v>
      </c>
      <c r="DH184" s="68"/>
      <c r="DI184" s="67">
        <f t="shared" si="925"/>
        <v>0</v>
      </c>
      <c r="DJ184" s="68"/>
      <c r="DK184" s="67">
        <f t="shared" si="926"/>
        <v>0</v>
      </c>
      <c r="DL184" s="68"/>
      <c r="DM184" s="75">
        <f t="shared" si="927"/>
        <v>0</v>
      </c>
      <c r="DN184" s="77">
        <f t="shared" si="928"/>
        <v>0</v>
      </c>
      <c r="DO184" s="75">
        <f t="shared" si="928"/>
        <v>0</v>
      </c>
    </row>
    <row r="185" spans="1:119" ht="60" customHeight="1" x14ac:dyDescent="0.25">
      <c r="A185" s="78"/>
      <c r="B185" s="79">
        <v>157</v>
      </c>
      <c r="C185" s="60" t="s">
        <v>312</v>
      </c>
      <c r="D185" s="61">
        <v>22900</v>
      </c>
      <c r="E185" s="80">
        <v>7.92</v>
      </c>
      <c r="F185" s="80"/>
      <c r="G185" s="63">
        <v>1</v>
      </c>
      <c r="H185" s="64"/>
      <c r="I185" s="64"/>
      <c r="J185" s="61">
        <v>1.4</v>
      </c>
      <c r="K185" s="61">
        <v>1.68</v>
      </c>
      <c r="L185" s="61">
        <v>2.23</v>
      </c>
      <c r="M185" s="65">
        <v>2.57</v>
      </c>
      <c r="N185" s="68">
        <v>100</v>
      </c>
      <c r="O185" s="67">
        <f>(N185*$D185*$E185*$G185*$J185*$O$8)</f>
        <v>27930672.000000004</v>
      </c>
      <c r="P185" s="68">
        <v>0</v>
      </c>
      <c r="Q185" s="68">
        <f t="shared" si="877"/>
        <v>0</v>
      </c>
      <c r="R185" s="68">
        <v>5</v>
      </c>
      <c r="S185" s="67">
        <f t="shared" si="878"/>
        <v>1396533.6</v>
      </c>
      <c r="T185" s="68"/>
      <c r="U185" s="67">
        <f t="shared" si="879"/>
        <v>0</v>
      </c>
      <c r="V185" s="68">
        <v>25</v>
      </c>
      <c r="W185" s="67">
        <f t="shared" si="880"/>
        <v>6982668.0000000009</v>
      </c>
      <c r="X185" s="68"/>
      <c r="Y185" s="67">
        <f t="shared" si="881"/>
        <v>0</v>
      </c>
      <c r="Z185" s="68"/>
      <c r="AA185" s="67">
        <f t="shared" si="882"/>
        <v>0</v>
      </c>
      <c r="AB185" s="68"/>
      <c r="AC185" s="67">
        <f t="shared" si="883"/>
        <v>0</v>
      </c>
      <c r="AD185" s="68"/>
      <c r="AE185" s="67">
        <f t="shared" si="884"/>
        <v>0</v>
      </c>
      <c r="AF185" s="68"/>
      <c r="AG185" s="67">
        <f t="shared" si="885"/>
        <v>0</v>
      </c>
      <c r="AH185" s="130"/>
      <c r="AI185" s="67">
        <f t="shared" si="886"/>
        <v>0</v>
      </c>
      <c r="AJ185" s="68"/>
      <c r="AK185" s="67">
        <f t="shared" si="887"/>
        <v>0</v>
      </c>
      <c r="AL185" s="82">
        <v>54</v>
      </c>
      <c r="AM185" s="67">
        <f t="shared" si="929"/>
        <v>18099075.456</v>
      </c>
      <c r="AN185" s="68"/>
      <c r="AO185" s="73">
        <f t="shared" si="889"/>
        <v>0</v>
      </c>
      <c r="AP185" s="68"/>
      <c r="AQ185" s="67">
        <f t="shared" si="890"/>
        <v>0</v>
      </c>
      <c r="AR185" s="68"/>
      <c r="AS185" s="68">
        <f t="shared" si="891"/>
        <v>0</v>
      </c>
      <c r="AT185" s="68"/>
      <c r="AU185" s="68">
        <f t="shared" si="892"/>
        <v>0</v>
      </c>
      <c r="AV185" s="68"/>
      <c r="AW185" s="67">
        <f t="shared" si="893"/>
        <v>0</v>
      </c>
      <c r="AX185" s="68"/>
      <c r="AY185" s="67">
        <f t="shared" si="894"/>
        <v>0</v>
      </c>
      <c r="AZ185" s="68"/>
      <c r="BA185" s="67">
        <f t="shared" si="895"/>
        <v>0</v>
      </c>
      <c r="BB185" s="68"/>
      <c r="BC185" s="67">
        <f t="shared" si="896"/>
        <v>0</v>
      </c>
      <c r="BD185" s="68"/>
      <c r="BE185" s="67">
        <f t="shared" si="897"/>
        <v>0</v>
      </c>
      <c r="BF185" s="68"/>
      <c r="BG185" s="67">
        <f t="shared" si="898"/>
        <v>0</v>
      </c>
      <c r="BH185" s="68"/>
      <c r="BI185" s="67">
        <f t="shared" si="899"/>
        <v>0</v>
      </c>
      <c r="BJ185" s="68"/>
      <c r="BK185" s="67">
        <f t="shared" si="900"/>
        <v>0</v>
      </c>
      <c r="BL185" s="68"/>
      <c r="BM185" s="67">
        <f t="shared" si="901"/>
        <v>0</v>
      </c>
      <c r="BN185" s="68"/>
      <c r="BO185" s="67">
        <f t="shared" si="902"/>
        <v>0</v>
      </c>
      <c r="BP185" s="68"/>
      <c r="BQ185" s="67">
        <f t="shared" si="903"/>
        <v>0</v>
      </c>
      <c r="BR185" s="68"/>
      <c r="BS185" s="67">
        <f t="shared" si="904"/>
        <v>0</v>
      </c>
      <c r="BT185" s="68"/>
      <c r="BU185" s="67">
        <f t="shared" si="905"/>
        <v>0</v>
      </c>
      <c r="BV185" s="68"/>
      <c r="BW185" s="67">
        <f t="shared" si="906"/>
        <v>0</v>
      </c>
      <c r="BX185" s="68"/>
      <c r="BY185" s="67">
        <f t="shared" si="907"/>
        <v>0</v>
      </c>
      <c r="BZ185" s="68"/>
      <c r="CA185" s="75">
        <f t="shared" si="908"/>
        <v>0</v>
      </c>
      <c r="CB185" s="68"/>
      <c r="CC185" s="67">
        <f t="shared" si="909"/>
        <v>0</v>
      </c>
      <c r="CD185" s="68"/>
      <c r="CE185" s="67">
        <f t="shared" si="910"/>
        <v>0</v>
      </c>
      <c r="CF185" s="68"/>
      <c r="CG185" s="67">
        <f t="shared" si="911"/>
        <v>0</v>
      </c>
      <c r="CH185" s="68"/>
      <c r="CI185" s="68">
        <f t="shared" si="912"/>
        <v>0</v>
      </c>
      <c r="CJ185" s="68"/>
      <c r="CK185" s="67">
        <f t="shared" si="913"/>
        <v>0</v>
      </c>
      <c r="CL185" s="68"/>
      <c r="CM185" s="67">
        <f t="shared" si="914"/>
        <v>0</v>
      </c>
      <c r="CN185" s="68"/>
      <c r="CO185" s="67">
        <f t="shared" si="915"/>
        <v>0</v>
      </c>
      <c r="CP185" s="68"/>
      <c r="CQ185" s="67">
        <f t="shared" si="916"/>
        <v>0</v>
      </c>
      <c r="CR185" s="68"/>
      <c r="CS185" s="67">
        <f t="shared" si="917"/>
        <v>0</v>
      </c>
      <c r="CT185" s="68"/>
      <c r="CU185" s="67">
        <f t="shared" si="918"/>
        <v>0</v>
      </c>
      <c r="CV185" s="68"/>
      <c r="CW185" s="67">
        <f t="shared" si="919"/>
        <v>0</v>
      </c>
      <c r="CX185" s="82">
        <v>0</v>
      </c>
      <c r="CY185" s="67">
        <f t="shared" si="920"/>
        <v>0</v>
      </c>
      <c r="CZ185" s="68"/>
      <c r="DA185" s="67">
        <f t="shared" si="921"/>
        <v>0</v>
      </c>
      <c r="DB185" s="68"/>
      <c r="DC185" s="73">
        <f t="shared" si="922"/>
        <v>0</v>
      </c>
      <c r="DD185" s="68"/>
      <c r="DE185" s="67">
        <f t="shared" si="923"/>
        <v>0</v>
      </c>
      <c r="DF185" s="83"/>
      <c r="DG185" s="67">
        <f t="shared" si="924"/>
        <v>0</v>
      </c>
      <c r="DH185" s="68"/>
      <c r="DI185" s="67">
        <f t="shared" si="925"/>
        <v>0</v>
      </c>
      <c r="DJ185" s="68"/>
      <c r="DK185" s="67">
        <f t="shared" si="926"/>
        <v>0</v>
      </c>
      <c r="DL185" s="68"/>
      <c r="DM185" s="75">
        <f t="shared" si="927"/>
        <v>0</v>
      </c>
      <c r="DN185" s="77">
        <f t="shared" si="928"/>
        <v>184</v>
      </c>
      <c r="DO185" s="75">
        <f t="shared" si="928"/>
        <v>54408949.056000009</v>
      </c>
    </row>
    <row r="186" spans="1:119" ht="68.25" customHeight="1" x14ac:dyDescent="0.25">
      <c r="A186" s="78"/>
      <c r="B186" s="79">
        <v>158</v>
      </c>
      <c r="C186" s="60" t="s">
        <v>313</v>
      </c>
      <c r="D186" s="61">
        <v>22900</v>
      </c>
      <c r="E186" s="80">
        <v>2.93</v>
      </c>
      <c r="F186" s="80"/>
      <c r="G186" s="63">
        <v>1</v>
      </c>
      <c r="H186" s="64"/>
      <c r="I186" s="64"/>
      <c r="J186" s="61">
        <v>1.4</v>
      </c>
      <c r="K186" s="61">
        <v>1.68</v>
      </c>
      <c r="L186" s="61">
        <v>2.23</v>
      </c>
      <c r="M186" s="65">
        <v>2.57</v>
      </c>
      <c r="N186" s="68"/>
      <c r="O186" s="67">
        <f t="shared" ref="O186:O187" si="931">(N186*$D186*$E186*$G186*$J186*$O$8)</f>
        <v>0</v>
      </c>
      <c r="P186" s="68">
        <v>0</v>
      </c>
      <c r="Q186" s="68">
        <f t="shared" si="877"/>
        <v>0</v>
      </c>
      <c r="R186" s="68"/>
      <c r="S186" s="67">
        <f t="shared" si="878"/>
        <v>0</v>
      </c>
      <c r="T186" s="68"/>
      <c r="U186" s="67">
        <f t="shared" si="879"/>
        <v>0</v>
      </c>
      <c r="V186" s="68">
        <v>6</v>
      </c>
      <c r="W186" s="67">
        <f t="shared" si="880"/>
        <v>619976.28</v>
      </c>
      <c r="X186" s="68"/>
      <c r="Y186" s="67">
        <f t="shared" si="881"/>
        <v>0</v>
      </c>
      <c r="Z186" s="68"/>
      <c r="AA186" s="67">
        <f t="shared" si="882"/>
        <v>0</v>
      </c>
      <c r="AB186" s="68"/>
      <c r="AC186" s="67">
        <f t="shared" si="883"/>
        <v>0</v>
      </c>
      <c r="AD186" s="68"/>
      <c r="AE186" s="67">
        <f t="shared" si="884"/>
        <v>0</v>
      </c>
      <c r="AF186" s="68"/>
      <c r="AG186" s="67">
        <f t="shared" si="885"/>
        <v>0</v>
      </c>
      <c r="AH186" s="130"/>
      <c r="AI186" s="67">
        <f t="shared" si="886"/>
        <v>0</v>
      </c>
      <c r="AJ186" s="68">
        <v>2</v>
      </c>
      <c r="AK186" s="67">
        <f t="shared" si="887"/>
        <v>206658.75999999998</v>
      </c>
      <c r="AL186" s="81"/>
      <c r="AM186" s="67">
        <f t="shared" si="929"/>
        <v>0</v>
      </c>
      <c r="AN186" s="68"/>
      <c r="AO186" s="73">
        <f t="shared" si="889"/>
        <v>0</v>
      </c>
      <c r="AP186" s="68"/>
      <c r="AQ186" s="67">
        <f t="shared" si="890"/>
        <v>0</v>
      </c>
      <c r="AR186" s="68"/>
      <c r="AS186" s="68">
        <f t="shared" si="891"/>
        <v>0</v>
      </c>
      <c r="AT186" s="68"/>
      <c r="AU186" s="68">
        <f t="shared" si="892"/>
        <v>0</v>
      </c>
      <c r="AV186" s="68"/>
      <c r="AW186" s="67">
        <f t="shared" si="893"/>
        <v>0</v>
      </c>
      <c r="AX186" s="68"/>
      <c r="AY186" s="67">
        <f t="shared" si="894"/>
        <v>0</v>
      </c>
      <c r="AZ186" s="68"/>
      <c r="BA186" s="67">
        <f t="shared" si="895"/>
        <v>0</v>
      </c>
      <c r="BB186" s="68"/>
      <c r="BC186" s="67">
        <f t="shared" si="896"/>
        <v>0</v>
      </c>
      <c r="BD186" s="68"/>
      <c r="BE186" s="67">
        <f t="shared" si="897"/>
        <v>0</v>
      </c>
      <c r="BF186" s="68"/>
      <c r="BG186" s="67">
        <f t="shared" si="898"/>
        <v>0</v>
      </c>
      <c r="BH186" s="68"/>
      <c r="BI186" s="67">
        <f t="shared" si="899"/>
        <v>0</v>
      </c>
      <c r="BJ186" s="68"/>
      <c r="BK186" s="67">
        <f t="shared" si="900"/>
        <v>0</v>
      </c>
      <c r="BL186" s="68"/>
      <c r="BM186" s="67">
        <f t="shared" si="901"/>
        <v>0</v>
      </c>
      <c r="BN186" s="68"/>
      <c r="BO186" s="67">
        <f t="shared" si="902"/>
        <v>0</v>
      </c>
      <c r="BP186" s="68"/>
      <c r="BQ186" s="67">
        <f t="shared" si="903"/>
        <v>0</v>
      </c>
      <c r="BR186" s="68"/>
      <c r="BS186" s="67">
        <f t="shared" si="904"/>
        <v>0</v>
      </c>
      <c r="BT186" s="68"/>
      <c r="BU186" s="67">
        <f t="shared" si="905"/>
        <v>0</v>
      </c>
      <c r="BV186" s="68"/>
      <c r="BW186" s="67">
        <f t="shared" si="906"/>
        <v>0</v>
      </c>
      <c r="BX186" s="68"/>
      <c r="BY186" s="67">
        <f t="shared" si="907"/>
        <v>0</v>
      </c>
      <c r="BZ186" s="68"/>
      <c r="CA186" s="75">
        <f t="shared" si="908"/>
        <v>0</v>
      </c>
      <c r="CB186" s="68"/>
      <c r="CC186" s="67">
        <f t="shared" si="909"/>
        <v>0</v>
      </c>
      <c r="CD186" s="68"/>
      <c r="CE186" s="67">
        <f t="shared" si="910"/>
        <v>0</v>
      </c>
      <c r="CF186" s="68"/>
      <c r="CG186" s="67">
        <f t="shared" si="911"/>
        <v>0</v>
      </c>
      <c r="CH186" s="68"/>
      <c r="CI186" s="68">
        <f t="shared" si="912"/>
        <v>0</v>
      </c>
      <c r="CJ186" s="68"/>
      <c r="CK186" s="67">
        <f t="shared" si="913"/>
        <v>0</v>
      </c>
      <c r="CL186" s="68"/>
      <c r="CM186" s="67">
        <f t="shared" si="914"/>
        <v>0</v>
      </c>
      <c r="CN186" s="68"/>
      <c r="CO186" s="67">
        <f t="shared" si="915"/>
        <v>0</v>
      </c>
      <c r="CP186" s="68"/>
      <c r="CQ186" s="67">
        <f t="shared" si="916"/>
        <v>0</v>
      </c>
      <c r="CR186" s="68"/>
      <c r="CS186" s="67">
        <f t="shared" si="917"/>
        <v>0</v>
      </c>
      <c r="CT186" s="68"/>
      <c r="CU186" s="67">
        <f t="shared" si="918"/>
        <v>0</v>
      </c>
      <c r="CV186" s="68"/>
      <c r="CW186" s="67">
        <f t="shared" si="919"/>
        <v>0</v>
      </c>
      <c r="CX186" s="82"/>
      <c r="CY186" s="67">
        <f t="shared" si="920"/>
        <v>0</v>
      </c>
      <c r="CZ186" s="68"/>
      <c r="DA186" s="67">
        <f t="shared" si="921"/>
        <v>0</v>
      </c>
      <c r="DB186" s="68"/>
      <c r="DC186" s="73">
        <f t="shared" si="922"/>
        <v>0</v>
      </c>
      <c r="DD186" s="68"/>
      <c r="DE186" s="67">
        <f t="shared" si="923"/>
        <v>0</v>
      </c>
      <c r="DF186" s="83"/>
      <c r="DG186" s="67">
        <f t="shared" si="924"/>
        <v>0</v>
      </c>
      <c r="DH186" s="68"/>
      <c r="DI186" s="67">
        <f t="shared" si="925"/>
        <v>0</v>
      </c>
      <c r="DJ186" s="68"/>
      <c r="DK186" s="67">
        <f t="shared" si="926"/>
        <v>0</v>
      </c>
      <c r="DL186" s="68"/>
      <c r="DM186" s="75">
        <f t="shared" si="927"/>
        <v>0</v>
      </c>
      <c r="DN186" s="77">
        <f t="shared" si="928"/>
        <v>8</v>
      </c>
      <c r="DO186" s="75">
        <f t="shared" si="928"/>
        <v>826635.04</v>
      </c>
    </row>
    <row r="187" spans="1:119" ht="66.75" customHeight="1" x14ac:dyDescent="0.25">
      <c r="A187" s="78"/>
      <c r="B187" s="79">
        <v>159</v>
      </c>
      <c r="C187" s="60" t="s">
        <v>314</v>
      </c>
      <c r="D187" s="61">
        <v>22900</v>
      </c>
      <c r="E187" s="80">
        <v>1.02</v>
      </c>
      <c r="F187" s="80"/>
      <c r="G187" s="63">
        <v>1</v>
      </c>
      <c r="H187" s="64"/>
      <c r="I187" s="64"/>
      <c r="J187" s="61">
        <v>1.4</v>
      </c>
      <c r="K187" s="61">
        <v>1.68</v>
      </c>
      <c r="L187" s="61">
        <v>2.23</v>
      </c>
      <c r="M187" s="65">
        <v>2.57</v>
      </c>
      <c r="N187" s="68"/>
      <c r="O187" s="67">
        <f t="shared" si="931"/>
        <v>0</v>
      </c>
      <c r="P187" s="68">
        <v>0</v>
      </c>
      <c r="Q187" s="68">
        <f t="shared" si="877"/>
        <v>0</v>
      </c>
      <c r="R187" s="68">
        <v>0</v>
      </c>
      <c r="S187" s="67">
        <f t="shared" si="878"/>
        <v>0</v>
      </c>
      <c r="T187" s="68"/>
      <c r="U187" s="67">
        <f t="shared" si="879"/>
        <v>0</v>
      </c>
      <c r="V187" s="68">
        <v>0</v>
      </c>
      <c r="W187" s="67">
        <f t="shared" si="880"/>
        <v>0</v>
      </c>
      <c r="X187" s="68"/>
      <c r="Y187" s="67">
        <f t="shared" si="881"/>
        <v>0</v>
      </c>
      <c r="Z187" s="68"/>
      <c r="AA187" s="67">
        <f t="shared" si="882"/>
        <v>0</v>
      </c>
      <c r="AB187" s="68"/>
      <c r="AC187" s="67">
        <f t="shared" si="883"/>
        <v>0</v>
      </c>
      <c r="AD187" s="68"/>
      <c r="AE187" s="67">
        <f t="shared" si="884"/>
        <v>0</v>
      </c>
      <c r="AF187" s="68"/>
      <c r="AG187" s="67">
        <f t="shared" si="885"/>
        <v>0</v>
      </c>
      <c r="AH187" s="130"/>
      <c r="AI187" s="67">
        <f t="shared" si="886"/>
        <v>0</v>
      </c>
      <c r="AJ187" s="68"/>
      <c r="AK187" s="67">
        <f t="shared" si="887"/>
        <v>0</v>
      </c>
      <c r="AL187" s="82"/>
      <c r="AM187" s="67">
        <f t="shared" si="929"/>
        <v>0</v>
      </c>
      <c r="AN187" s="68"/>
      <c r="AO187" s="73">
        <f t="shared" si="889"/>
        <v>0</v>
      </c>
      <c r="AP187" s="68"/>
      <c r="AQ187" s="67">
        <f t="shared" si="890"/>
        <v>0</v>
      </c>
      <c r="AR187" s="68"/>
      <c r="AS187" s="68">
        <f t="shared" si="891"/>
        <v>0</v>
      </c>
      <c r="AT187" s="68"/>
      <c r="AU187" s="68">
        <f t="shared" si="892"/>
        <v>0</v>
      </c>
      <c r="AV187" s="68"/>
      <c r="AW187" s="67">
        <f t="shared" si="893"/>
        <v>0</v>
      </c>
      <c r="AX187" s="68"/>
      <c r="AY187" s="67">
        <f t="shared" si="894"/>
        <v>0</v>
      </c>
      <c r="AZ187" s="68"/>
      <c r="BA187" s="67">
        <f t="shared" si="895"/>
        <v>0</v>
      </c>
      <c r="BB187" s="68"/>
      <c r="BC187" s="67">
        <f t="shared" si="896"/>
        <v>0</v>
      </c>
      <c r="BD187" s="68"/>
      <c r="BE187" s="67">
        <f t="shared" si="897"/>
        <v>0</v>
      </c>
      <c r="BF187" s="68"/>
      <c r="BG187" s="67">
        <f t="shared" si="898"/>
        <v>0</v>
      </c>
      <c r="BH187" s="68"/>
      <c r="BI187" s="67">
        <f t="shared" si="899"/>
        <v>0</v>
      </c>
      <c r="BJ187" s="68"/>
      <c r="BK187" s="67">
        <f t="shared" si="900"/>
        <v>0</v>
      </c>
      <c r="BL187" s="68"/>
      <c r="BM187" s="67">
        <f t="shared" si="901"/>
        <v>0</v>
      </c>
      <c r="BN187" s="68"/>
      <c r="BO187" s="67">
        <f t="shared" si="902"/>
        <v>0</v>
      </c>
      <c r="BP187" s="68"/>
      <c r="BQ187" s="67">
        <f t="shared" si="903"/>
        <v>0</v>
      </c>
      <c r="BR187" s="68"/>
      <c r="BS187" s="67">
        <f t="shared" si="904"/>
        <v>0</v>
      </c>
      <c r="BT187" s="68"/>
      <c r="BU187" s="67">
        <f t="shared" si="905"/>
        <v>0</v>
      </c>
      <c r="BV187" s="68"/>
      <c r="BW187" s="67">
        <f t="shared" si="906"/>
        <v>0</v>
      </c>
      <c r="BX187" s="68"/>
      <c r="BY187" s="67">
        <f t="shared" si="907"/>
        <v>0</v>
      </c>
      <c r="BZ187" s="68"/>
      <c r="CA187" s="75">
        <f t="shared" si="908"/>
        <v>0</v>
      </c>
      <c r="CB187" s="68"/>
      <c r="CC187" s="67">
        <f t="shared" si="909"/>
        <v>0</v>
      </c>
      <c r="CD187" s="68"/>
      <c r="CE187" s="67">
        <f t="shared" si="910"/>
        <v>0</v>
      </c>
      <c r="CF187" s="68"/>
      <c r="CG187" s="67">
        <f t="shared" si="911"/>
        <v>0</v>
      </c>
      <c r="CH187" s="68"/>
      <c r="CI187" s="68">
        <f t="shared" si="912"/>
        <v>0</v>
      </c>
      <c r="CJ187" s="68"/>
      <c r="CK187" s="67">
        <f t="shared" si="913"/>
        <v>0</v>
      </c>
      <c r="CL187" s="68"/>
      <c r="CM187" s="67">
        <f t="shared" si="914"/>
        <v>0</v>
      </c>
      <c r="CN187" s="68"/>
      <c r="CO187" s="67">
        <f t="shared" si="915"/>
        <v>0</v>
      </c>
      <c r="CP187" s="68"/>
      <c r="CQ187" s="67">
        <f t="shared" si="916"/>
        <v>0</v>
      </c>
      <c r="CR187" s="68"/>
      <c r="CS187" s="67">
        <f t="shared" si="917"/>
        <v>0</v>
      </c>
      <c r="CT187" s="68"/>
      <c r="CU187" s="67">
        <f t="shared" si="918"/>
        <v>0</v>
      </c>
      <c r="CV187" s="68"/>
      <c r="CW187" s="67">
        <f t="shared" si="919"/>
        <v>0</v>
      </c>
      <c r="CX187" s="82"/>
      <c r="CY187" s="67">
        <f t="shared" si="920"/>
        <v>0</v>
      </c>
      <c r="CZ187" s="68"/>
      <c r="DA187" s="67">
        <f t="shared" si="921"/>
        <v>0</v>
      </c>
      <c r="DB187" s="68"/>
      <c r="DC187" s="73">
        <f t="shared" si="922"/>
        <v>0</v>
      </c>
      <c r="DD187" s="68"/>
      <c r="DE187" s="67">
        <f t="shared" si="923"/>
        <v>0</v>
      </c>
      <c r="DF187" s="83"/>
      <c r="DG187" s="67">
        <f t="shared" si="924"/>
        <v>0</v>
      </c>
      <c r="DH187" s="68"/>
      <c r="DI187" s="67">
        <f t="shared" si="925"/>
        <v>0</v>
      </c>
      <c r="DJ187" s="68"/>
      <c r="DK187" s="67">
        <f t="shared" si="926"/>
        <v>0</v>
      </c>
      <c r="DL187" s="68"/>
      <c r="DM187" s="75">
        <f t="shared" si="927"/>
        <v>0</v>
      </c>
      <c r="DN187" s="77">
        <f t="shared" si="928"/>
        <v>0</v>
      </c>
      <c r="DO187" s="75">
        <f t="shared" si="928"/>
        <v>0</v>
      </c>
    </row>
    <row r="188" spans="1:119" ht="15.75" customHeight="1" x14ac:dyDescent="0.25">
      <c r="A188" s="78"/>
      <c r="B188" s="79">
        <v>160</v>
      </c>
      <c r="C188" s="60" t="s">
        <v>315</v>
      </c>
      <c r="D188" s="61">
        <v>22900</v>
      </c>
      <c r="E188" s="80">
        <v>2</v>
      </c>
      <c r="F188" s="80"/>
      <c r="G188" s="63">
        <v>1</v>
      </c>
      <c r="H188" s="64"/>
      <c r="I188" s="64"/>
      <c r="J188" s="61">
        <v>1.4</v>
      </c>
      <c r="K188" s="61">
        <v>1.68</v>
      </c>
      <c r="L188" s="61">
        <v>2.23</v>
      </c>
      <c r="M188" s="65">
        <v>2.57</v>
      </c>
      <c r="N188" s="68"/>
      <c r="O188" s="67">
        <f t="shared" si="874"/>
        <v>0</v>
      </c>
      <c r="P188" s="68"/>
      <c r="Q188" s="68">
        <f t="shared" si="877"/>
        <v>0</v>
      </c>
      <c r="R188" s="68"/>
      <c r="S188" s="67">
        <f t="shared" si="878"/>
        <v>0</v>
      </c>
      <c r="T188" s="68"/>
      <c r="U188" s="67">
        <f t="shared" si="879"/>
        <v>0</v>
      </c>
      <c r="V188" s="68">
        <v>40</v>
      </c>
      <c r="W188" s="67">
        <f t="shared" si="880"/>
        <v>2821280</v>
      </c>
      <c r="X188" s="68">
        <v>0</v>
      </c>
      <c r="Y188" s="67">
        <f t="shared" si="881"/>
        <v>0</v>
      </c>
      <c r="Z188" s="68"/>
      <c r="AA188" s="67">
        <f t="shared" si="882"/>
        <v>0</v>
      </c>
      <c r="AB188" s="68">
        <v>0</v>
      </c>
      <c r="AC188" s="67">
        <f t="shared" si="883"/>
        <v>0</v>
      </c>
      <c r="AD188" s="68"/>
      <c r="AE188" s="67">
        <f t="shared" si="884"/>
        <v>0</v>
      </c>
      <c r="AF188" s="68">
        <v>0</v>
      </c>
      <c r="AG188" s="67">
        <f t="shared" si="885"/>
        <v>0</v>
      </c>
      <c r="AH188" s="130"/>
      <c r="AI188" s="67">
        <f t="shared" si="886"/>
        <v>0</v>
      </c>
      <c r="AJ188" s="68"/>
      <c r="AK188" s="67">
        <f t="shared" si="887"/>
        <v>0</v>
      </c>
      <c r="AL188" s="82">
        <v>0</v>
      </c>
      <c r="AM188" s="67">
        <f t="shared" si="929"/>
        <v>0</v>
      </c>
      <c r="AN188" s="68">
        <v>0</v>
      </c>
      <c r="AO188" s="73">
        <f t="shared" si="889"/>
        <v>0</v>
      </c>
      <c r="AP188" s="68"/>
      <c r="AQ188" s="67">
        <f t="shared" si="890"/>
        <v>0</v>
      </c>
      <c r="AR188" s="68">
        <v>0</v>
      </c>
      <c r="AS188" s="68">
        <f t="shared" si="891"/>
        <v>0</v>
      </c>
      <c r="AT188" s="68">
        <v>0</v>
      </c>
      <c r="AU188" s="68">
        <f t="shared" si="892"/>
        <v>0</v>
      </c>
      <c r="AV188" s="68">
        <v>0</v>
      </c>
      <c r="AW188" s="67">
        <f t="shared" si="893"/>
        <v>0</v>
      </c>
      <c r="AX188" s="68">
        <v>0</v>
      </c>
      <c r="AY188" s="67">
        <f t="shared" si="894"/>
        <v>0</v>
      </c>
      <c r="AZ188" s="68">
        <v>0</v>
      </c>
      <c r="BA188" s="67">
        <f t="shared" si="895"/>
        <v>0</v>
      </c>
      <c r="BB188" s="68"/>
      <c r="BC188" s="67">
        <f t="shared" si="896"/>
        <v>0</v>
      </c>
      <c r="BD188" s="68"/>
      <c r="BE188" s="67">
        <f t="shared" si="897"/>
        <v>0</v>
      </c>
      <c r="BF188" s="68"/>
      <c r="BG188" s="67">
        <f t="shared" si="898"/>
        <v>0</v>
      </c>
      <c r="BH188" s="68"/>
      <c r="BI188" s="67">
        <f t="shared" si="899"/>
        <v>0</v>
      </c>
      <c r="BJ188" s="68">
        <v>0</v>
      </c>
      <c r="BK188" s="67">
        <f t="shared" si="900"/>
        <v>0</v>
      </c>
      <c r="BL188" s="68">
        <v>0</v>
      </c>
      <c r="BM188" s="67">
        <f t="shared" si="901"/>
        <v>0</v>
      </c>
      <c r="BN188" s="68"/>
      <c r="BO188" s="67">
        <f t="shared" si="902"/>
        <v>0</v>
      </c>
      <c r="BP188" s="68"/>
      <c r="BQ188" s="67">
        <f t="shared" si="903"/>
        <v>0</v>
      </c>
      <c r="BR188" s="68"/>
      <c r="BS188" s="67">
        <f t="shared" si="904"/>
        <v>0</v>
      </c>
      <c r="BT188" s="68"/>
      <c r="BU188" s="67">
        <f t="shared" si="905"/>
        <v>0</v>
      </c>
      <c r="BV188" s="68"/>
      <c r="BW188" s="67">
        <f t="shared" si="906"/>
        <v>0</v>
      </c>
      <c r="BX188" s="68"/>
      <c r="BY188" s="67">
        <f t="shared" si="907"/>
        <v>0</v>
      </c>
      <c r="BZ188" s="68"/>
      <c r="CA188" s="75">
        <f t="shared" si="908"/>
        <v>0</v>
      </c>
      <c r="CB188" s="68">
        <v>0</v>
      </c>
      <c r="CC188" s="67">
        <f t="shared" si="909"/>
        <v>0</v>
      </c>
      <c r="CD188" s="68">
        <v>0</v>
      </c>
      <c r="CE188" s="67">
        <f t="shared" si="910"/>
        <v>0</v>
      </c>
      <c r="CF188" s="68">
        <v>0</v>
      </c>
      <c r="CG188" s="67">
        <f t="shared" si="911"/>
        <v>0</v>
      </c>
      <c r="CH188" s="68"/>
      <c r="CI188" s="68">
        <f t="shared" si="912"/>
        <v>0</v>
      </c>
      <c r="CJ188" s="68"/>
      <c r="CK188" s="67">
        <f t="shared" si="913"/>
        <v>0</v>
      </c>
      <c r="CL188" s="68">
        <v>0</v>
      </c>
      <c r="CM188" s="67">
        <f t="shared" si="914"/>
        <v>0</v>
      </c>
      <c r="CN188" s="68"/>
      <c r="CO188" s="67">
        <f t="shared" si="915"/>
        <v>0</v>
      </c>
      <c r="CP188" s="68"/>
      <c r="CQ188" s="67">
        <f t="shared" si="916"/>
        <v>0</v>
      </c>
      <c r="CR188" s="68"/>
      <c r="CS188" s="67">
        <f t="shared" si="917"/>
        <v>0</v>
      </c>
      <c r="CT188" s="68"/>
      <c r="CU188" s="67">
        <f t="shared" si="918"/>
        <v>0</v>
      </c>
      <c r="CV188" s="68">
        <v>0</v>
      </c>
      <c r="CW188" s="67">
        <f t="shared" si="919"/>
        <v>0</v>
      </c>
      <c r="CX188" s="82">
        <v>0</v>
      </c>
      <c r="CY188" s="67">
        <f t="shared" si="920"/>
        <v>0</v>
      </c>
      <c r="CZ188" s="68"/>
      <c r="DA188" s="67">
        <f t="shared" si="921"/>
        <v>0</v>
      </c>
      <c r="DB188" s="68">
        <v>0</v>
      </c>
      <c r="DC188" s="73">
        <f t="shared" si="922"/>
        <v>0</v>
      </c>
      <c r="DD188" s="68">
        <v>0</v>
      </c>
      <c r="DE188" s="67">
        <f t="shared" si="923"/>
        <v>0</v>
      </c>
      <c r="DF188" s="83"/>
      <c r="DG188" s="67">
        <f t="shared" si="924"/>
        <v>0</v>
      </c>
      <c r="DH188" s="68"/>
      <c r="DI188" s="67">
        <f t="shared" si="925"/>
        <v>0</v>
      </c>
      <c r="DJ188" s="68"/>
      <c r="DK188" s="67">
        <f t="shared" si="926"/>
        <v>0</v>
      </c>
      <c r="DL188" s="68"/>
      <c r="DM188" s="75">
        <f t="shared" si="927"/>
        <v>0</v>
      </c>
      <c r="DN188" s="77">
        <f t="shared" si="928"/>
        <v>40</v>
      </c>
      <c r="DO188" s="75">
        <f t="shared" si="928"/>
        <v>2821280</v>
      </c>
    </row>
    <row r="189" spans="1:119" ht="15.75" customHeight="1" x14ac:dyDescent="0.25">
      <c r="A189" s="78"/>
      <c r="B189" s="79">
        <v>161</v>
      </c>
      <c r="C189" s="60" t="s">
        <v>316</v>
      </c>
      <c r="D189" s="61">
        <v>22900</v>
      </c>
      <c r="E189" s="80">
        <v>2.21</v>
      </c>
      <c r="F189" s="80"/>
      <c r="G189" s="63">
        <v>1</v>
      </c>
      <c r="H189" s="64"/>
      <c r="I189" s="64"/>
      <c r="J189" s="61">
        <v>1.4</v>
      </c>
      <c r="K189" s="61">
        <v>1.68</v>
      </c>
      <c r="L189" s="61">
        <v>2.23</v>
      </c>
      <c r="M189" s="65">
        <v>2.57</v>
      </c>
      <c r="N189" s="68"/>
      <c r="O189" s="67">
        <f t="shared" si="874"/>
        <v>0</v>
      </c>
      <c r="P189" s="68"/>
      <c r="Q189" s="68">
        <f t="shared" si="877"/>
        <v>0</v>
      </c>
      <c r="R189" s="68"/>
      <c r="S189" s="67">
        <f t="shared" si="878"/>
        <v>0</v>
      </c>
      <c r="T189" s="68"/>
      <c r="U189" s="67">
        <f t="shared" si="879"/>
        <v>0</v>
      </c>
      <c r="V189" s="68">
        <v>400</v>
      </c>
      <c r="W189" s="67">
        <f t="shared" si="880"/>
        <v>31175144.000000004</v>
      </c>
      <c r="X189" s="68">
        <v>0</v>
      </c>
      <c r="Y189" s="67">
        <f t="shared" si="881"/>
        <v>0</v>
      </c>
      <c r="Z189" s="68"/>
      <c r="AA189" s="67">
        <f t="shared" si="882"/>
        <v>0</v>
      </c>
      <c r="AB189" s="68">
        <v>0</v>
      </c>
      <c r="AC189" s="67">
        <f t="shared" si="883"/>
        <v>0</v>
      </c>
      <c r="AD189" s="68"/>
      <c r="AE189" s="67">
        <f t="shared" si="884"/>
        <v>0</v>
      </c>
      <c r="AF189" s="68">
        <v>0</v>
      </c>
      <c r="AG189" s="67">
        <f t="shared" si="885"/>
        <v>0</v>
      </c>
      <c r="AH189" s="130"/>
      <c r="AI189" s="67">
        <f t="shared" si="886"/>
        <v>0</v>
      </c>
      <c r="AJ189" s="68"/>
      <c r="AK189" s="67">
        <f t="shared" si="887"/>
        <v>0</v>
      </c>
      <c r="AL189" s="82">
        <v>0</v>
      </c>
      <c r="AM189" s="67">
        <f t="shared" si="929"/>
        <v>0</v>
      </c>
      <c r="AN189" s="68">
        <v>0</v>
      </c>
      <c r="AO189" s="73">
        <f t="shared" si="889"/>
        <v>0</v>
      </c>
      <c r="AP189" s="68"/>
      <c r="AQ189" s="67">
        <f t="shared" si="890"/>
        <v>0</v>
      </c>
      <c r="AR189" s="68">
        <v>0</v>
      </c>
      <c r="AS189" s="68">
        <f t="shared" si="891"/>
        <v>0</v>
      </c>
      <c r="AT189" s="68">
        <v>0</v>
      </c>
      <c r="AU189" s="68">
        <f t="shared" si="892"/>
        <v>0</v>
      </c>
      <c r="AV189" s="68">
        <v>0</v>
      </c>
      <c r="AW189" s="67">
        <f t="shared" si="893"/>
        <v>0</v>
      </c>
      <c r="AX189" s="68">
        <v>0</v>
      </c>
      <c r="AY189" s="67">
        <f t="shared" si="894"/>
        <v>0</v>
      </c>
      <c r="AZ189" s="68">
        <v>0</v>
      </c>
      <c r="BA189" s="67">
        <f t="shared" si="895"/>
        <v>0</v>
      </c>
      <c r="BB189" s="68"/>
      <c r="BC189" s="67">
        <f t="shared" si="896"/>
        <v>0</v>
      </c>
      <c r="BD189" s="68"/>
      <c r="BE189" s="67">
        <f t="shared" si="897"/>
        <v>0</v>
      </c>
      <c r="BF189" s="68"/>
      <c r="BG189" s="67">
        <f t="shared" si="898"/>
        <v>0</v>
      </c>
      <c r="BH189" s="68"/>
      <c r="BI189" s="67">
        <f t="shared" si="899"/>
        <v>0</v>
      </c>
      <c r="BJ189" s="68">
        <v>0</v>
      </c>
      <c r="BK189" s="67">
        <f t="shared" si="900"/>
        <v>0</v>
      </c>
      <c r="BL189" s="68">
        <v>0</v>
      </c>
      <c r="BM189" s="67">
        <f t="shared" si="901"/>
        <v>0</v>
      </c>
      <c r="BN189" s="68"/>
      <c r="BO189" s="67">
        <f t="shared" si="902"/>
        <v>0</v>
      </c>
      <c r="BP189" s="68"/>
      <c r="BQ189" s="67">
        <f t="shared" si="903"/>
        <v>0</v>
      </c>
      <c r="BR189" s="68"/>
      <c r="BS189" s="67">
        <f t="shared" si="904"/>
        <v>0</v>
      </c>
      <c r="BT189" s="68"/>
      <c r="BU189" s="67">
        <f t="shared" si="905"/>
        <v>0</v>
      </c>
      <c r="BV189" s="68"/>
      <c r="BW189" s="67">
        <f t="shared" si="906"/>
        <v>0</v>
      </c>
      <c r="BX189" s="68"/>
      <c r="BY189" s="67">
        <f t="shared" si="907"/>
        <v>0</v>
      </c>
      <c r="BZ189" s="68"/>
      <c r="CA189" s="75">
        <f t="shared" si="908"/>
        <v>0</v>
      </c>
      <c r="CB189" s="68">
        <v>0</v>
      </c>
      <c r="CC189" s="67">
        <f t="shared" si="909"/>
        <v>0</v>
      </c>
      <c r="CD189" s="68">
        <v>0</v>
      </c>
      <c r="CE189" s="67">
        <f t="shared" si="910"/>
        <v>0</v>
      </c>
      <c r="CF189" s="68">
        <v>0</v>
      </c>
      <c r="CG189" s="67">
        <f t="shared" si="911"/>
        <v>0</v>
      </c>
      <c r="CH189" s="68"/>
      <c r="CI189" s="68">
        <f t="shared" si="912"/>
        <v>0</v>
      </c>
      <c r="CJ189" s="68"/>
      <c r="CK189" s="67">
        <f t="shared" si="913"/>
        <v>0</v>
      </c>
      <c r="CL189" s="68">
        <v>0</v>
      </c>
      <c r="CM189" s="67">
        <f t="shared" si="914"/>
        <v>0</v>
      </c>
      <c r="CN189" s="68"/>
      <c r="CO189" s="67">
        <f t="shared" si="915"/>
        <v>0</v>
      </c>
      <c r="CP189" s="68"/>
      <c r="CQ189" s="67">
        <f t="shared" si="916"/>
        <v>0</v>
      </c>
      <c r="CR189" s="68"/>
      <c r="CS189" s="67">
        <f t="shared" si="917"/>
        <v>0</v>
      </c>
      <c r="CT189" s="68"/>
      <c r="CU189" s="67">
        <f t="shared" si="918"/>
        <v>0</v>
      </c>
      <c r="CV189" s="68">
        <v>0</v>
      </c>
      <c r="CW189" s="67">
        <f t="shared" si="919"/>
        <v>0</v>
      </c>
      <c r="CX189" s="82">
        <v>0</v>
      </c>
      <c r="CY189" s="67">
        <f t="shared" si="920"/>
        <v>0</v>
      </c>
      <c r="CZ189" s="68"/>
      <c r="DA189" s="67">
        <f t="shared" si="921"/>
        <v>0</v>
      </c>
      <c r="DB189" s="68">
        <v>0</v>
      </c>
      <c r="DC189" s="73">
        <f t="shared" si="922"/>
        <v>0</v>
      </c>
      <c r="DD189" s="68">
        <v>0</v>
      </c>
      <c r="DE189" s="67">
        <f t="shared" si="923"/>
        <v>0</v>
      </c>
      <c r="DF189" s="83"/>
      <c r="DG189" s="67">
        <f t="shared" si="924"/>
        <v>0</v>
      </c>
      <c r="DH189" s="68"/>
      <c r="DI189" s="67">
        <f t="shared" si="925"/>
        <v>0</v>
      </c>
      <c r="DJ189" s="68"/>
      <c r="DK189" s="67">
        <f t="shared" si="926"/>
        <v>0</v>
      </c>
      <c r="DL189" s="68"/>
      <c r="DM189" s="75">
        <f t="shared" si="927"/>
        <v>0</v>
      </c>
      <c r="DN189" s="77">
        <f t="shared" si="928"/>
        <v>400</v>
      </c>
      <c r="DO189" s="75">
        <f t="shared" si="928"/>
        <v>31175144.000000004</v>
      </c>
    </row>
    <row r="190" spans="1:119" ht="15.75" customHeight="1" x14ac:dyDescent="0.25">
      <c r="A190" s="78"/>
      <c r="B190" s="79">
        <v>162</v>
      </c>
      <c r="C190" s="60" t="s">
        <v>317</v>
      </c>
      <c r="D190" s="61">
        <v>22900</v>
      </c>
      <c r="E190" s="80">
        <v>3.53</v>
      </c>
      <c r="F190" s="80"/>
      <c r="G190" s="63">
        <v>1</v>
      </c>
      <c r="H190" s="64"/>
      <c r="I190" s="64"/>
      <c r="J190" s="61">
        <v>1.4</v>
      </c>
      <c r="K190" s="61">
        <v>1.68</v>
      </c>
      <c r="L190" s="61">
        <v>2.23</v>
      </c>
      <c r="M190" s="65">
        <v>2.57</v>
      </c>
      <c r="N190" s="68"/>
      <c r="O190" s="67">
        <f t="shared" si="874"/>
        <v>0</v>
      </c>
      <c r="P190" s="68"/>
      <c r="Q190" s="68">
        <f t="shared" si="877"/>
        <v>0</v>
      </c>
      <c r="R190" s="68"/>
      <c r="S190" s="67">
        <f t="shared" si="878"/>
        <v>0</v>
      </c>
      <c r="T190" s="68"/>
      <c r="U190" s="67">
        <f t="shared" si="879"/>
        <v>0</v>
      </c>
      <c r="V190" s="68">
        <v>600</v>
      </c>
      <c r="W190" s="67">
        <f t="shared" si="880"/>
        <v>74693388</v>
      </c>
      <c r="X190" s="68">
        <v>0</v>
      </c>
      <c r="Y190" s="67">
        <f t="shared" si="881"/>
        <v>0</v>
      </c>
      <c r="Z190" s="68"/>
      <c r="AA190" s="67">
        <f t="shared" si="882"/>
        <v>0</v>
      </c>
      <c r="AB190" s="68">
        <v>0</v>
      </c>
      <c r="AC190" s="67">
        <f t="shared" si="883"/>
        <v>0</v>
      </c>
      <c r="AD190" s="68"/>
      <c r="AE190" s="67">
        <f t="shared" si="884"/>
        <v>0</v>
      </c>
      <c r="AF190" s="68">
        <v>0</v>
      </c>
      <c r="AG190" s="67">
        <f t="shared" si="885"/>
        <v>0</v>
      </c>
      <c r="AH190" s="130"/>
      <c r="AI190" s="67">
        <f t="shared" si="886"/>
        <v>0</v>
      </c>
      <c r="AJ190" s="68"/>
      <c r="AK190" s="67">
        <f t="shared" si="887"/>
        <v>0</v>
      </c>
      <c r="AL190" s="82">
        <v>0</v>
      </c>
      <c r="AM190" s="67">
        <f t="shared" si="929"/>
        <v>0</v>
      </c>
      <c r="AN190" s="68">
        <v>0</v>
      </c>
      <c r="AO190" s="73">
        <f t="shared" si="889"/>
        <v>0</v>
      </c>
      <c r="AP190" s="68"/>
      <c r="AQ190" s="67">
        <f t="shared" si="890"/>
        <v>0</v>
      </c>
      <c r="AR190" s="68">
        <v>0</v>
      </c>
      <c r="AS190" s="68">
        <f t="shared" si="891"/>
        <v>0</v>
      </c>
      <c r="AT190" s="68">
        <v>0</v>
      </c>
      <c r="AU190" s="68">
        <f t="shared" si="892"/>
        <v>0</v>
      </c>
      <c r="AV190" s="68">
        <v>0</v>
      </c>
      <c r="AW190" s="67">
        <f t="shared" si="893"/>
        <v>0</v>
      </c>
      <c r="AX190" s="68">
        <v>0</v>
      </c>
      <c r="AY190" s="67">
        <f t="shared" si="894"/>
        <v>0</v>
      </c>
      <c r="AZ190" s="68">
        <v>0</v>
      </c>
      <c r="BA190" s="67">
        <f t="shared" si="895"/>
        <v>0</v>
      </c>
      <c r="BB190" s="68"/>
      <c r="BC190" s="67">
        <f t="shared" si="896"/>
        <v>0</v>
      </c>
      <c r="BD190" s="68"/>
      <c r="BE190" s="67">
        <f t="shared" si="897"/>
        <v>0</v>
      </c>
      <c r="BF190" s="68"/>
      <c r="BG190" s="67">
        <f t="shared" si="898"/>
        <v>0</v>
      </c>
      <c r="BH190" s="68"/>
      <c r="BI190" s="67">
        <f t="shared" si="899"/>
        <v>0</v>
      </c>
      <c r="BJ190" s="68">
        <v>0</v>
      </c>
      <c r="BK190" s="67">
        <f t="shared" si="900"/>
        <v>0</v>
      </c>
      <c r="BL190" s="68">
        <v>0</v>
      </c>
      <c r="BM190" s="67">
        <f t="shared" si="901"/>
        <v>0</v>
      </c>
      <c r="BN190" s="68"/>
      <c r="BO190" s="67">
        <f t="shared" si="902"/>
        <v>0</v>
      </c>
      <c r="BP190" s="68"/>
      <c r="BQ190" s="67">
        <f t="shared" si="903"/>
        <v>0</v>
      </c>
      <c r="BR190" s="68"/>
      <c r="BS190" s="67">
        <f t="shared" si="904"/>
        <v>0</v>
      </c>
      <c r="BT190" s="68"/>
      <c r="BU190" s="67">
        <f t="shared" si="905"/>
        <v>0</v>
      </c>
      <c r="BV190" s="68"/>
      <c r="BW190" s="67">
        <f t="shared" si="906"/>
        <v>0</v>
      </c>
      <c r="BX190" s="68"/>
      <c r="BY190" s="67">
        <f t="shared" si="907"/>
        <v>0</v>
      </c>
      <c r="BZ190" s="68"/>
      <c r="CA190" s="75">
        <f t="shared" si="908"/>
        <v>0</v>
      </c>
      <c r="CB190" s="68">
        <v>0</v>
      </c>
      <c r="CC190" s="67">
        <f t="shared" si="909"/>
        <v>0</v>
      </c>
      <c r="CD190" s="68">
        <v>0</v>
      </c>
      <c r="CE190" s="67">
        <f t="shared" si="910"/>
        <v>0</v>
      </c>
      <c r="CF190" s="68">
        <v>0</v>
      </c>
      <c r="CG190" s="67">
        <f t="shared" si="911"/>
        <v>0</v>
      </c>
      <c r="CH190" s="68"/>
      <c r="CI190" s="68">
        <f t="shared" si="912"/>
        <v>0</v>
      </c>
      <c r="CJ190" s="68"/>
      <c r="CK190" s="67">
        <f t="shared" si="913"/>
        <v>0</v>
      </c>
      <c r="CL190" s="68">
        <v>0</v>
      </c>
      <c r="CM190" s="67">
        <f t="shared" si="914"/>
        <v>0</v>
      </c>
      <c r="CN190" s="68"/>
      <c r="CO190" s="67">
        <f t="shared" si="915"/>
        <v>0</v>
      </c>
      <c r="CP190" s="68"/>
      <c r="CQ190" s="67">
        <f t="shared" si="916"/>
        <v>0</v>
      </c>
      <c r="CR190" s="68"/>
      <c r="CS190" s="67">
        <f t="shared" si="917"/>
        <v>0</v>
      </c>
      <c r="CT190" s="68"/>
      <c r="CU190" s="67">
        <f t="shared" si="918"/>
        <v>0</v>
      </c>
      <c r="CV190" s="68">
        <v>0</v>
      </c>
      <c r="CW190" s="67">
        <f t="shared" si="919"/>
        <v>0</v>
      </c>
      <c r="CX190" s="82">
        <v>0</v>
      </c>
      <c r="CY190" s="67">
        <f t="shared" si="920"/>
        <v>0</v>
      </c>
      <c r="CZ190" s="68"/>
      <c r="DA190" s="67">
        <f t="shared" si="921"/>
        <v>0</v>
      </c>
      <c r="DB190" s="68">
        <v>0</v>
      </c>
      <c r="DC190" s="73">
        <f t="shared" si="922"/>
        <v>0</v>
      </c>
      <c r="DD190" s="68">
        <v>0</v>
      </c>
      <c r="DE190" s="67">
        <f t="shared" si="923"/>
        <v>0</v>
      </c>
      <c r="DF190" s="83"/>
      <c r="DG190" s="67">
        <f t="shared" si="924"/>
        <v>0</v>
      </c>
      <c r="DH190" s="68"/>
      <c r="DI190" s="67">
        <f t="shared" si="925"/>
        <v>0</v>
      </c>
      <c r="DJ190" s="68"/>
      <c r="DK190" s="67">
        <f t="shared" si="926"/>
        <v>0</v>
      </c>
      <c r="DL190" s="68"/>
      <c r="DM190" s="75">
        <f t="shared" si="927"/>
        <v>0</v>
      </c>
      <c r="DN190" s="77">
        <f t="shared" si="928"/>
        <v>600</v>
      </c>
      <c r="DO190" s="75">
        <f t="shared" si="928"/>
        <v>74693388</v>
      </c>
    </row>
    <row r="191" spans="1:119" ht="15.75" customHeight="1" x14ac:dyDescent="0.25">
      <c r="A191" s="78">
        <v>20</v>
      </c>
      <c r="B191" s="154"/>
      <c r="C191" s="153" t="s">
        <v>318</v>
      </c>
      <c r="D191" s="61">
        <v>22900</v>
      </c>
      <c r="E191" s="155">
        <v>0.87</v>
      </c>
      <c r="F191" s="155"/>
      <c r="G191" s="63">
        <v>1</v>
      </c>
      <c r="H191" s="64"/>
      <c r="I191" s="64"/>
      <c r="J191" s="61">
        <v>1.4</v>
      </c>
      <c r="K191" s="61">
        <v>1.68</v>
      </c>
      <c r="L191" s="61">
        <v>2.23</v>
      </c>
      <c r="M191" s="65">
        <v>2.57</v>
      </c>
      <c r="N191" s="88">
        <f>SUM(N192:N201)</f>
        <v>949</v>
      </c>
      <c r="O191" s="88">
        <f t="shared" ref="O191:BZ191" si="932">SUM(O192:O201)</f>
        <v>31371872.175000001</v>
      </c>
      <c r="P191" s="88">
        <f t="shared" si="932"/>
        <v>0</v>
      </c>
      <c r="Q191" s="88">
        <f t="shared" si="932"/>
        <v>0</v>
      </c>
      <c r="R191" s="88">
        <f t="shared" si="932"/>
        <v>23</v>
      </c>
      <c r="S191" s="88">
        <f t="shared" si="932"/>
        <v>761970.02</v>
      </c>
      <c r="T191" s="88">
        <f t="shared" si="932"/>
        <v>0</v>
      </c>
      <c r="U191" s="88">
        <f t="shared" si="932"/>
        <v>0</v>
      </c>
      <c r="V191" s="88">
        <f t="shared" si="932"/>
        <v>0</v>
      </c>
      <c r="W191" s="88">
        <f t="shared" si="932"/>
        <v>0</v>
      </c>
      <c r="X191" s="88">
        <f t="shared" si="932"/>
        <v>346</v>
      </c>
      <c r="Y191" s="88">
        <f t="shared" si="932"/>
        <v>37844585.799999997</v>
      </c>
      <c r="Z191" s="88">
        <f t="shared" si="932"/>
        <v>0</v>
      </c>
      <c r="AA191" s="88">
        <f t="shared" si="932"/>
        <v>0</v>
      </c>
      <c r="AB191" s="88">
        <f t="shared" si="932"/>
        <v>0</v>
      </c>
      <c r="AC191" s="88">
        <f t="shared" si="932"/>
        <v>0</v>
      </c>
      <c r="AD191" s="88">
        <f t="shared" si="932"/>
        <v>1</v>
      </c>
      <c r="AE191" s="88">
        <f t="shared" si="932"/>
        <v>23339.68</v>
      </c>
      <c r="AF191" s="88">
        <f t="shared" si="932"/>
        <v>0</v>
      </c>
      <c r="AG191" s="88">
        <f t="shared" si="932"/>
        <v>0</v>
      </c>
      <c r="AH191" s="88">
        <f t="shared" si="932"/>
        <v>2329</v>
      </c>
      <c r="AI191" s="88">
        <f t="shared" si="932"/>
        <v>54208298.339999996</v>
      </c>
      <c r="AJ191" s="88">
        <f t="shared" si="932"/>
        <v>7</v>
      </c>
      <c r="AK191" s="88">
        <f t="shared" si="932"/>
        <v>149880.5</v>
      </c>
      <c r="AL191" s="88">
        <f t="shared" si="932"/>
        <v>0</v>
      </c>
      <c r="AM191" s="88">
        <f t="shared" si="932"/>
        <v>0</v>
      </c>
      <c r="AN191" s="88">
        <f t="shared" si="932"/>
        <v>0</v>
      </c>
      <c r="AO191" s="88">
        <f t="shared" si="932"/>
        <v>0</v>
      </c>
      <c r="AP191" s="88">
        <v>1</v>
      </c>
      <c r="AQ191" s="88">
        <f t="shared" si="932"/>
        <v>22762.6</v>
      </c>
      <c r="AR191" s="88">
        <f t="shared" si="932"/>
        <v>5</v>
      </c>
      <c r="AS191" s="88">
        <f t="shared" si="932"/>
        <v>110991.72</v>
      </c>
      <c r="AT191" s="88">
        <f t="shared" si="932"/>
        <v>0</v>
      </c>
      <c r="AU191" s="88">
        <f t="shared" si="932"/>
        <v>0</v>
      </c>
      <c r="AV191" s="88">
        <f t="shared" si="932"/>
        <v>0</v>
      </c>
      <c r="AW191" s="88">
        <f t="shared" si="932"/>
        <v>0</v>
      </c>
      <c r="AX191" s="88">
        <f t="shared" si="932"/>
        <v>0</v>
      </c>
      <c r="AY191" s="88">
        <f t="shared" si="932"/>
        <v>0</v>
      </c>
      <c r="AZ191" s="88">
        <f t="shared" si="932"/>
        <v>0</v>
      </c>
      <c r="BA191" s="88">
        <f t="shared" si="932"/>
        <v>0</v>
      </c>
      <c r="BB191" s="88">
        <f t="shared" si="932"/>
        <v>28</v>
      </c>
      <c r="BC191" s="88">
        <f t="shared" si="932"/>
        <v>569032.94000000006</v>
      </c>
      <c r="BD191" s="88">
        <f t="shared" si="932"/>
        <v>33</v>
      </c>
      <c r="BE191" s="88">
        <f t="shared" si="932"/>
        <v>553740.32000000007</v>
      </c>
      <c r="BF191" s="88">
        <f t="shared" si="932"/>
        <v>2</v>
      </c>
      <c r="BG191" s="88">
        <f t="shared" si="932"/>
        <v>46089.456000000006</v>
      </c>
      <c r="BH191" s="88">
        <f t="shared" si="932"/>
        <v>59</v>
      </c>
      <c r="BI191" s="88">
        <f t="shared" si="932"/>
        <v>2223681.6</v>
      </c>
      <c r="BJ191" s="88">
        <f t="shared" si="932"/>
        <v>0</v>
      </c>
      <c r="BK191" s="88">
        <f t="shared" si="932"/>
        <v>0</v>
      </c>
      <c r="BL191" s="88">
        <f t="shared" si="932"/>
        <v>0</v>
      </c>
      <c r="BM191" s="88">
        <f t="shared" si="932"/>
        <v>0</v>
      </c>
      <c r="BN191" s="88">
        <f t="shared" si="932"/>
        <v>202</v>
      </c>
      <c r="BO191" s="88">
        <f t="shared" si="932"/>
        <v>5621076.5940000005</v>
      </c>
      <c r="BP191" s="88">
        <f t="shared" si="932"/>
        <v>51</v>
      </c>
      <c r="BQ191" s="88">
        <f t="shared" si="932"/>
        <v>1114610.784</v>
      </c>
      <c r="BR191" s="88">
        <f t="shared" si="932"/>
        <v>9</v>
      </c>
      <c r="BS191" s="88">
        <f t="shared" si="932"/>
        <v>287462.78399999999</v>
      </c>
      <c r="BT191" s="88">
        <f t="shared" si="932"/>
        <v>20</v>
      </c>
      <c r="BU191" s="88">
        <f t="shared" si="932"/>
        <v>348238.92599999998</v>
      </c>
      <c r="BV191" s="88">
        <f t="shared" si="932"/>
        <v>14</v>
      </c>
      <c r="BW191" s="88">
        <f t="shared" si="932"/>
        <v>395761.46400000004</v>
      </c>
      <c r="BX191" s="88">
        <f t="shared" si="932"/>
        <v>17</v>
      </c>
      <c r="BY191" s="88">
        <f t="shared" si="932"/>
        <v>437349.69599999994</v>
      </c>
      <c r="BZ191" s="88">
        <f t="shared" si="932"/>
        <v>4</v>
      </c>
      <c r="CA191" s="88">
        <f t="shared" ref="CA191:DO191" si="933">SUM(CA192:CA201)</f>
        <v>100027.2</v>
      </c>
      <c r="CB191" s="88">
        <f t="shared" si="933"/>
        <v>6</v>
      </c>
      <c r="CC191" s="88">
        <f t="shared" si="933"/>
        <v>154330.42799999999</v>
      </c>
      <c r="CD191" s="88">
        <f t="shared" si="933"/>
        <v>0</v>
      </c>
      <c r="CE191" s="88">
        <f t="shared" si="933"/>
        <v>0</v>
      </c>
      <c r="CF191" s="88">
        <f t="shared" si="933"/>
        <v>0</v>
      </c>
      <c r="CG191" s="88">
        <f t="shared" si="933"/>
        <v>0</v>
      </c>
      <c r="CH191" s="88">
        <f t="shared" si="933"/>
        <v>0</v>
      </c>
      <c r="CI191" s="88">
        <f t="shared" si="933"/>
        <v>0</v>
      </c>
      <c r="CJ191" s="88">
        <f t="shared" si="933"/>
        <v>0</v>
      </c>
      <c r="CK191" s="88">
        <f t="shared" si="933"/>
        <v>0</v>
      </c>
      <c r="CL191" s="88">
        <f t="shared" si="933"/>
        <v>20</v>
      </c>
      <c r="CM191" s="88">
        <f t="shared" si="933"/>
        <v>241027.07999999996</v>
      </c>
      <c r="CN191" s="88">
        <f t="shared" si="933"/>
        <v>3</v>
      </c>
      <c r="CO191" s="88">
        <f t="shared" si="933"/>
        <v>47801.46</v>
      </c>
      <c r="CP191" s="88">
        <f t="shared" si="933"/>
        <v>2</v>
      </c>
      <c r="CQ191" s="88">
        <f t="shared" si="933"/>
        <v>21095.479999999996</v>
      </c>
      <c r="CR191" s="88">
        <f t="shared" si="933"/>
        <v>5</v>
      </c>
      <c r="CS191" s="88">
        <f t="shared" si="933"/>
        <v>100142.61599999998</v>
      </c>
      <c r="CT191" s="88">
        <f t="shared" si="933"/>
        <v>15</v>
      </c>
      <c r="CU191" s="88">
        <f t="shared" si="933"/>
        <v>255405.98999999996</v>
      </c>
      <c r="CV191" s="88">
        <f t="shared" si="933"/>
        <v>0</v>
      </c>
      <c r="CW191" s="88">
        <f t="shared" si="933"/>
        <v>0</v>
      </c>
      <c r="CX191" s="88">
        <f t="shared" si="933"/>
        <v>1341</v>
      </c>
      <c r="CY191" s="88">
        <f t="shared" si="933"/>
        <v>41588357.034000002</v>
      </c>
      <c r="CZ191" s="88">
        <f t="shared" si="933"/>
        <v>0</v>
      </c>
      <c r="DA191" s="88">
        <f t="shared" si="933"/>
        <v>0</v>
      </c>
      <c r="DB191" s="88">
        <f t="shared" si="933"/>
        <v>0</v>
      </c>
      <c r="DC191" s="91">
        <f t="shared" si="933"/>
        <v>0</v>
      </c>
      <c r="DD191" s="88">
        <f t="shared" si="933"/>
        <v>0</v>
      </c>
      <c r="DE191" s="88">
        <f t="shared" si="933"/>
        <v>0</v>
      </c>
      <c r="DF191" s="92">
        <f t="shared" si="933"/>
        <v>6</v>
      </c>
      <c r="DG191" s="88">
        <f t="shared" si="933"/>
        <v>173931.91200000001</v>
      </c>
      <c r="DH191" s="88">
        <f t="shared" si="933"/>
        <v>11</v>
      </c>
      <c r="DI191" s="88">
        <f t="shared" si="933"/>
        <v>266491.69679999998</v>
      </c>
      <c r="DJ191" s="88">
        <v>5</v>
      </c>
      <c r="DK191" s="88">
        <f t="shared" si="933"/>
        <v>217545.42</v>
      </c>
      <c r="DL191" s="88">
        <f t="shared" si="933"/>
        <v>21</v>
      </c>
      <c r="DM191" s="88">
        <f t="shared" si="933"/>
        <v>833711.59799999988</v>
      </c>
      <c r="DN191" s="88">
        <f t="shared" si="933"/>
        <v>5535</v>
      </c>
      <c r="DO191" s="88">
        <f t="shared" si="933"/>
        <v>180090613.31380001</v>
      </c>
    </row>
    <row r="192" spans="1:119" ht="45" customHeight="1" x14ac:dyDescent="0.25">
      <c r="A192" s="78"/>
      <c r="B192" s="79">
        <v>163</v>
      </c>
      <c r="C192" s="60" t="s">
        <v>319</v>
      </c>
      <c r="D192" s="61">
        <v>22900</v>
      </c>
      <c r="E192" s="80">
        <v>0.66</v>
      </c>
      <c r="F192" s="80"/>
      <c r="G192" s="63">
        <v>1</v>
      </c>
      <c r="H192" s="64"/>
      <c r="I192" s="64"/>
      <c r="J192" s="61">
        <v>1.4</v>
      </c>
      <c r="K192" s="61">
        <v>1.68</v>
      </c>
      <c r="L192" s="61">
        <v>2.23</v>
      </c>
      <c r="M192" s="65">
        <v>2.57</v>
      </c>
      <c r="N192" s="68">
        <v>20</v>
      </c>
      <c r="O192" s="67">
        <f t="shared" si="874"/>
        <v>465511.2</v>
      </c>
      <c r="P192" s="68"/>
      <c r="Q192" s="68">
        <f>(P192*$D192*$E192*$G192*$J192*$Q$8)</f>
        <v>0</v>
      </c>
      <c r="R192" s="68">
        <v>3</v>
      </c>
      <c r="S192" s="67">
        <f>(R192*$D192*$E192*$G192*$J192*$S$8)</f>
        <v>69826.680000000008</v>
      </c>
      <c r="T192" s="68"/>
      <c r="U192" s="67">
        <f t="shared" ref="U192:U195" si="934">(T192/12*7*$D192*$E192*$G192*$J192*$U$8)+(T192/12*5*$D192*$E192*$G192*$J192*$U$9)</f>
        <v>0</v>
      </c>
      <c r="V192" s="68">
        <v>0</v>
      </c>
      <c r="W192" s="67">
        <f>(V192*$D192*$E192*$G192*$J192*$W$8)</f>
        <v>0</v>
      </c>
      <c r="X192" s="68"/>
      <c r="Y192" s="67">
        <f>(X192*$D192*$E192*$G192*$J192*$Y$8)</f>
        <v>0</v>
      </c>
      <c r="Z192" s="68"/>
      <c r="AA192" s="67">
        <f>(Z192*$D192*$E192*$G192*$J192*$AA$8)</f>
        <v>0</v>
      </c>
      <c r="AB192" s="68">
        <v>0</v>
      </c>
      <c r="AC192" s="67">
        <f>(AB192*$D192*$E192*$G192*$J192*$AC$8)</f>
        <v>0</v>
      </c>
      <c r="AD192" s="68"/>
      <c r="AE192" s="67">
        <f>(AD192*$D192*$E192*$G192*$J192*$AE$8)</f>
        <v>0</v>
      </c>
      <c r="AF192" s="68">
        <v>0</v>
      </c>
      <c r="AG192" s="67">
        <f>(AF192*$D192*$E192*$G192*$J192*$AG$8)</f>
        <v>0</v>
      </c>
      <c r="AH192" s="130">
        <v>4</v>
      </c>
      <c r="AI192" s="67">
        <f>(AH192*$D192*$E192*$G192*$J192*$AI$8)</f>
        <v>93102.24</v>
      </c>
      <c r="AJ192" s="68"/>
      <c r="AK192" s="67">
        <f>(AJ192*$D192*$E192*$G192*$J192*$AK$8)</f>
        <v>0</v>
      </c>
      <c r="AL192" s="82">
        <v>0</v>
      </c>
      <c r="AM192" s="67">
        <f>(AL192*$D192*$E192*$G192*$K192*$AM$8)</f>
        <v>0</v>
      </c>
      <c r="AN192" s="68">
        <v>0</v>
      </c>
      <c r="AO192" s="73">
        <f>(AN192*$D192*$E192*$G192*$K192*$AO$8)</f>
        <v>0</v>
      </c>
      <c r="AP192" s="68"/>
      <c r="AQ192" s="67">
        <f>(AP192*$D192*$E192*$G192*$J192*$AQ$8)</f>
        <v>0</v>
      </c>
      <c r="AR192" s="68"/>
      <c r="AS192" s="68">
        <f>(AR192*$D192*$E192*$G192*$J192*$AS$8)</f>
        <v>0</v>
      </c>
      <c r="AT192" s="68"/>
      <c r="AU192" s="68">
        <f>(AT192*$D192*$E192*$G192*$J192*$AU$8)</f>
        <v>0</v>
      </c>
      <c r="AV192" s="68">
        <v>0</v>
      </c>
      <c r="AW192" s="67">
        <f>(AV192*$D192*$E192*$G192*$J192*$AW$8)</f>
        <v>0</v>
      </c>
      <c r="AX192" s="68">
        <v>0</v>
      </c>
      <c r="AY192" s="67">
        <f>(AX192*$D192*$E192*$G192*$J192*$AY$8)</f>
        <v>0</v>
      </c>
      <c r="AZ192" s="68">
        <v>0</v>
      </c>
      <c r="BA192" s="67">
        <f>(AZ192*$D192*$E192*$G192*$J192*$BA$8)</f>
        <v>0</v>
      </c>
      <c r="BB192" s="68"/>
      <c r="BC192" s="67">
        <f>(BB192*$D192*$E192*$G192*$J192*$BC$8)</f>
        <v>0</v>
      </c>
      <c r="BD192" s="68"/>
      <c r="BE192" s="67">
        <f>(BD192*$D192*$E192*$G192*$J192*$BE$8)</f>
        <v>0</v>
      </c>
      <c r="BF192" s="68"/>
      <c r="BG192" s="67">
        <f>(BF192*$D192*$E192*$G192*$K192*$BG$8)</f>
        <v>0</v>
      </c>
      <c r="BH192" s="68">
        <v>1</v>
      </c>
      <c r="BI192" s="67">
        <f>(BH192*$D192*$E192*$G192*$K192*$BI$8)</f>
        <v>25391.52</v>
      </c>
      <c r="BJ192" s="68">
        <v>0</v>
      </c>
      <c r="BK192" s="67">
        <f>(BJ192*$D192*$E192*$G192*$K192*$BK$8)</f>
        <v>0</v>
      </c>
      <c r="BL192" s="68">
        <v>0</v>
      </c>
      <c r="BM192" s="67">
        <f>(BL192*$D192*$E192*$G192*$K192*$BM$8)</f>
        <v>0</v>
      </c>
      <c r="BN192" s="68"/>
      <c r="BO192" s="67">
        <f>(BN192*$D192*$E192*$G192*$K192*$BO$8)</f>
        <v>0</v>
      </c>
      <c r="BP192" s="68"/>
      <c r="BQ192" s="67">
        <f>(BP192*$D192*$E192*$G192*$K192*$BQ$8)</f>
        <v>0</v>
      </c>
      <c r="BR192" s="68"/>
      <c r="BS192" s="67">
        <f>(BR192*$D192*$E192*$G192*$K192*$BS$8)</f>
        <v>0</v>
      </c>
      <c r="BT192" s="68"/>
      <c r="BU192" s="67">
        <f>(BT192*$D192*$E192*$G192*$K192*$BU$8)</f>
        <v>0</v>
      </c>
      <c r="BV192" s="68"/>
      <c r="BW192" s="67">
        <f>(BV192*$D192*$E192*$G192*$K192*$BW$8)</f>
        <v>0</v>
      </c>
      <c r="BX192" s="68"/>
      <c r="BY192" s="67">
        <f>(BX192*$D192*$E192*$G192*$K192*$BY$8)</f>
        <v>0</v>
      </c>
      <c r="BZ192" s="68"/>
      <c r="CA192" s="75">
        <f>(BZ192*$D192*$E192*$G192*$K192*$CA$8)</f>
        <v>0</v>
      </c>
      <c r="CB192" s="68">
        <v>0</v>
      </c>
      <c r="CC192" s="67">
        <f>(CB192*$D192*$E192*$G192*$J192*$CC$8)</f>
        <v>0</v>
      </c>
      <c r="CD192" s="68">
        <v>0</v>
      </c>
      <c r="CE192" s="67">
        <f>(CD192*$D192*$E192*$G192*$J192*$CE$8)</f>
        <v>0</v>
      </c>
      <c r="CF192" s="68">
        <v>0</v>
      </c>
      <c r="CG192" s="67">
        <f>(CF192*$D192*$E192*$G192*$J192*$CG$8)</f>
        <v>0</v>
      </c>
      <c r="CH192" s="68"/>
      <c r="CI192" s="68">
        <f>(CH192*$D192*$E192*$G192*$J192*$CI$8)</f>
        <v>0</v>
      </c>
      <c r="CJ192" s="68"/>
      <c r="CK192" s="67">
        <f>(CJ192*$D192*$E192*$G192*$K192*$CK$8)</f>
        <v>0</v>
      </c>
      <c r="CL192" s="68"/>
      <c r="CM192" s="67">
        <f>(CL192*$D192*$E192*$G192*$J192*$CM$8)</f>
        <v>0</v>
      </c>
      <c r="CN192" s="68"/>
      <c r="CO192" s="67">
        <f>(CN192*$D192*$E192*$G192*$J192*$CO$8)</f>
        <v>0</v>
      </c>
      <c r="CP192" s="68"/>
      <c r="CQ192" s="67">
        <f>(CP192*$D192*$E192*$G192*$J192*$CQ$8)</f>
        <v>0</v>
      </c>
      <c r="CR192" s="68"/>
      <c r="CS192" s="67">
        <f>(CR192*$D192*$E192*$G192*$J192*$CS$8)</f>
        <v>0</v>
      </c>
      <c r="CT192" s="68"/>
      <c r="CU192" s="67">
        <f>(CT192*$D192*$E192*$G192*$J192*$CU$8)</f>
        <v>0</v>
      </c>
      <c r="CV192" s="68">
        <v>0</v>
      </c>
      <c r="CW192" s="67">
        <f>(CV192*$D192*$E192*$G192*$K192*$CW$8)</f>
        <v>0</v>
      </c>
      <c r="CX192" s="82">
        <v>6</v>
      </c>
      <c r="CY192" s="67">
        <f>(CX192*$D192*$E192*$G192*$K192*$CY$8)</f>
        <v>137114.20800000001</v>
      </c>
      <c r="CZ192" s="68"/>
      <c r="DA192" s="67">
        <f>(CZ192*$D192*$E192*$G192*$J192*$DA$8)</f>
        <v>0</v>
      </c>
      <c r="DB192" s="68">
        <v>0</v>
      </c>
      <c r="DC192" s="73">
        <f>(DB192*$D192*$E192*$G192*$K192*$DC$8)</f>
        <v>0</v>
      </c>
      <c r="DD192" s="68">
        <v>0</v>
      </c>
      <c r="DE192" s="67">
        <f>(DD192*$D192*$E192*$G192*$K192*$DE$8)</f>
        <v>0</v>
      </c>
      <c r="DF192" s="83"/>
      <c r="DG192" s="67">
        <f>(DF192*$D192*$E192*$G192*$K192*$DG$8)</f>
        <v>0</v>
      </c>
      <c r="DH192" s="68"/>
      <c r="DI192" s="67">
        <f>(DH192*$D192*$E192*$G192*$K192*$DI$8)</f>
        <v>0</v>
      </c>
      <c r="DJ192" s="68"/>
      <c r="DK192" s="67">
        <f>(DJ192*$D192*$E192*$G192*$L192*$DK$8)</f>
        <v>0</v>
      </c>
      <c r="DL192" s="68"/>
      <c r="DM192" s="75">
        <f>(DL192*$D192*$E192*$G192*$M192*$DM$8)</f>
        <v>0</v>
      </c>
      <c r="DN192" s="77">
        <f t="shared" ref="DN192:DO201" si="935">SUM(N192,P192,R192,T192,V192,X192,Z192,AB192,AD192,AF192,AH192,AJ192,AL192,AP192,AR192,CF192,AT192,AV192,AX192,AZ192,BB192,CJ192,BD192,BF192,BH192,BL192,AN192,BN192,BP192,BR192,BT192,BV192,BX192,BZ192,CB192,CD192,CH192,CL192,CN192,CP192,CR192,CT192,CV192,CX192,BJ192,CZ192,DB192,DD192,DF192,DH192,DJ192,DL192)</f>
        <v>34</v>
      </c>
      <c r="DO192" s="75">
        <f t="shared" si="935"/>
        <v>790945.848</v>
      </c>
    </row>
    <row r="193" spans="1:119" ht="30" customHeight="1" x14ac:dyDescent="0.25">
      <c r="A193" s="78"/>
      <c r="B193" s="79">
        <v>164</v>
      </c>
      <c r="C193" s="60" t="s">
        <v>320</v>
      </c>
      <c r="D193" s="61">
        <v>22900</v>
      </c>
      <c r="E193" s="80">
        <v>0.47</v>
      </c>
      <c r="F193" s="80"/>
      <c r="G193" s="63">
        <v>1</v>
      </c>
      <c r="H193" s="64"/>
      <c r="I193" s="64"/>
      <c r="J193" s="61">
        <v>1.4</v>
      </c>
      <c r="K193" s="61">
        <v>1.68</v>
      </c>
      <c r="L193" s="61">
        <v>2.23</v>
      </c>
      <c r="M193" s="65">
        <v>2.57</v>
      </c>
      <c r="N193" s="68">
        <v>138</v>
      </c>
      <c r="O193" s="67">
        <f t="shared" si="874"/>
        <v>2287352.7600000002</v>
      </c>
      <c r="P193" s="68"/>
      <c r="Q193" s="68">
        <f>(P193*$D193*$E193*$G193*$J193*$Q$8)</f>
        <v>0</v>
      </c>
      <c r="R193" s="68"/>
      <c r="S193" s="67">
        <f>(R193*$D193*$E193*$G193*$J193*$S$8)</f>
        <v>0</v>
      </c>
      <c r="T193" s="68"/>
      <c r="U193" s="67">
        <f t="shared" si="934"/>
        <v>0</v>
      </c>
      <c r="V193" s="68">
        <v>0</v>
      </c>
      <c r="W193" s="67">
        <f>(V193*$D193*$E193*$G193*$J193*$W$8)</f>
        <v>0</v>
      </c>
      <c r="X193" s="68"/>
      <c r="Y193" s="67">
        <f>(X193*$D193*$E193*$G193*$J193*$Y$8)</f>
        <v>0</v>
      </c>
      <c r="Z193" s="68"/>
      <c r="AA193" s="67">
        <f>(Z193*$D193*$E193*$G193*$J193*$AA$8)</f>
        <v>0</v>
      </c>
      <c r="AB193" s="68">
        <v>0</v>
      </c>
      <c r="AC193" s="67">
        <f>(AB193*$D193*$E193*$G193*$J193*$AC$8)</f>
        <v>0</v>
      </c>
      <c r="AD193" s="68"/>
      <c r="AE193" s="67">
        <f>(AD193*$D193*$E193*$G193*$J193*$AE$8)</f>
        <v>0</v>
      </c>
      <c r="AF193" s="68">
        <v>0</v>
      </c>
      <c r="AG193" s="67">
        <f>(AF193*$D193*$E193*$G193*$J193*$AG$8)</f>
        <v>0</v>
      </c>
      <c r="AH193" s="130">
        <v>460</v>
      </c>
      <c r="AI193" s="67">
        <f>(AH193*$D193*$E193*$G193*$J193*$AI$8)</f>
        <v>7624509.2000000002</v>
      </c>
      <c r="AJ193" s="68">
        <v>3</v>
      </c>
      <c r="AK193" s="67">
        <f>(AJ193*$D193*$E193*$G193*$J193*$AK$8)</f>
        <v>49725.06</v>
      </c>
      <c r="AL193" s="82">
        <v>0</v>
      </c>
      <c r="AM193" s="67">
        <f>(AL193*$D193*$E193*$G193*$K193*$AM$8)</f>
        <v>0</v>
      </c>
      <c r="AN193" s="68"/>
      <c r="AO193" s="73">
        <f>(AN193*$D193*$E193*$G193*$K193*$AO$8)</f>
        <v>0</v>
      </c>
      <c r="AP193" s="68"/>
      <c r="AQ193" s="67">
        <f>(AP193*$D193*$E193*$G193*$J193*$AQ$8)</f>
        <v>0</v>
      </c>
      <c r="AR193" s="68"/>
      <c r="AS193" s="68">
        <f>(AR193*$D193*$E193*$G193*$J193*$AS$8)</f>
        <v>0</v>
      </c>
      <c r="AT193" s="68"/>
      <c r="AU193" s="68">
        <f>(AT193*$D193*$E193*$G193*$J193*$AU$8)</f>
        <v>0</v>
      </c>
      <c r="AV193" s="68">
        <v>0</v>
      </c>
      <c r="AW193" s="67">
        <f>(AV193*$D193*$E193*$G193*$J193*$AW$8)</f>
        <v>0</v>
      </c>
      <c r="AX193" s="68">
        <v>0</v>
      </c>
      <c r="AY193" s="67">
        <f>(AX193*$D193*$E193*$G193*$J193*$AY$8)</f>
        <v>0</v>
      </c>
      <c r="AZ193" s="68">
        <v>0</v>
      </c>
      <c r="BA193" s="67">
        <f>(AZ193*$D193*$E193*$G193*$J193*$BA$8)</f>
        <v>0</v>
      </c>
      <c r="BB193" s="68">
        <v>15</v>
      </c>
      <c r="BC193" s="67">
        <f>(BB193*$D193*$E193*$G193*$J193*$BC$8)</f>
        <v>248625.30000000002</v>
      </c>
      <c r="BD193" s="68">
        <v>32</v>
      </c>
      <c r="BE193" s="67">
        <f>(BD193*$D193*$E193*$G193*$J193*$BE$8)</f>
        <v>530400.64</v>
      </c>
      <c r="BF193" s="68">
        <v>1</v>
      </c>
      <c r="BG193" s="67">
        <f>(BF193*$D193*$E193*$G193*$K193*$BG$8)</f>
        <v>18081.84</v>
      </c>
      <c r="BH193" s="68"/>
      <c r="BI193" s="67">
        <f>(BH193*$D193*$E193*$G193*$K193*$BI$8)</f>
        <v>0</v>
      </c>
      <c r="BJ193" s="68">
        <v>0</v>
      </c>
      <c r="BK193" s="67">
        <f>(BJ193*$D193*$E193*$G193*$K193*$BK$8)</f>
        <v>0</v>
      </c>
      <c r="BL193" s="68">
        <v>0</v>
      </c>
      <c r="BM193" s="67">
        <f>(BL193*$D193*$E193*$G193*$K193*$BM$8)</f>
        <v>0</v>
      </c>
      <c r="BN193" s="68">
        <v>43</v>
      </c>
      <c r="BO193" s="67">
        <f>(BN193*$D193*$E193*$G193*$K193*$BO$8)</f>
        <v>855271.03200000001</v>
      </c>
      <c r="BP193" s="68">
        <v>30</v>
      </c>
      <c r="BQ193" s="67">
        <f>(BP193*$D193*$E193*$G193*$K193*$BQ$8)</f>
        <v>542455.19999999995</v>
      </c>
      <c r="BR193" s="68">
        <v>1</v>
      </c>
      <c r="BS193" s="67">
        <f>(BR193*$D193*$E193*$G193*$K193*$BS$8)</f>
        <v>22602.3</v>
      </c>
      <c r="BT193" s="68">
        <v>12</v>
      </c>
      <c r="BU193" s="67">
        <f>(BT193*$D193*$E193*$G193*$K193*$BU$8)</f>
        <v>195283.87199999997</v>
      </c>
      <c r="BV193" s="68">
        <v>5</v>
      </c>
      <c r="BW193" s="67">
        <f>(BV193*$D193*$E193*$G193*$K193*$BW$8)</f>
        <v>113011.5</v>
      </c>
      <c r="BX193" s="68">
        <v>3</v>
      </c>
      <c r="BY193" s="67">
        <f>(BX193*$D193*$E193*$G193*$K193*$BY$8)</f>
        <v>54245.51999999999</v>
      </c>
      <c r="BZ193" s="68">
        <v>1</v>
      </c>
      <c r="CA193" s="75">
        <f>(BZ193*$D193*$E193*$G193*$K193*$CA$8)</f>
        <v>18081.84</v>
      </c>
      <c r="CB193" s="68">
        <v>0</v>
      </c>
      <c r="CC193" s="67">
        <f>(CB193*$D193*$E193*$G193*$J193*$CC$8)</f>
        <v>0</v>
      </c>
      <c r="CD193" s="68">
        <v>0</v>
      </c>
      <c r="CE193" s="67">
        <f>(CD193*$D193*$E193*$G193*$J193*$CE$8)</f>
        <v>0</v>
      </c>
      <c r="CF193" s="68">
        <v>0</v>
      </c>
      <c r="CG193" s="67">
        <f>(CF193*$D193*$E193*$G193*$J193*$CG$8)</f>
        <v>0</v>
      </c>
      <c r="CH193" s="68"/>
      <c r="CI193" s="68">
        <f>(CH193*$D193*$E193*$G193*$J193*$CI$8)</f>
        <v>0</v>
      </c>
      <c r="CJ193" s="68"/>
      <c r="CK193" s="67">
        <f>(CJ193*$D193*$E193*$G193*$K193*$CK$8)</f>
        <v>0</v>
      </c>
      <c r="CL193" s="68">
        <v>6</v>
      </c>
      <c r="CM193" s="67">
        <f>(CL193*$D193*$E193*$G193*$J193*$CM$8)</f>
        <v>63286.439999999981</v>
      </c>
      <c r="CN193" s="68"/>
      <c r="CO193" s="67">
        <f>(CN193*$D193*$E193*$G193*$J193*$CO$8)</f>
        <v>0</v>
      </c>
      <c r="CP193" s="68">
        <v>2</v>
      </c>
      <c r="CQ193" s="67">
        <f>(CP193*$D193*$E193*$G193*$J193*$CQ$8)</f>
        <v>21095.479999999996</v>
      </c>
      <c r="CR193" s="68">
        <v>3</v>
      </c>
      <c r="CS193" s="67">
        <f>(CR193*$D193*$E193*$G193*$J193*$CS$8)</f>
        <v>51081.197999999982</v>
      </c>
      <c r="CT193" s="68">
        <v>15</v>
      </c>
      <c r="CU193" s="67">
        <f>(CT193*$D193*$E193*$G193*$J193*$CU$8)</f>
        <v>255405.98999999996</v>
      </c>
      <c r="CV193" s="68">
        <v>0</v>
      </c>
      <c r="CW193" s="67">
        <f>(CV193*$D193*$E193*$G193*$K193*$CW$8)</f>
        <v>0</v>
      </c>
      <c r="CX193" s="82">
        <v>200</v>
      </c>
      <c r="CY193" s="67">
        <f>(CX193*$D193*$E193*$G193*$K193*$CY$8)</f>
        <v>3254731.2</v>
      </c>
      <c r="CZ193" s="68"/>
      <c r="DA193" s="67">
        <f>(CZ193*$D193*$E193*$G193*$J193*$DA$8)</f>
        <v>0</v>
      </c>
      <c r="DB193" s="68">
        <v>0</v>
      </c>
      <c r="DC193" s="73">
        <f>(DB193*$D193*$E193*$G193*$K193*$DC$8)</f>
        <v>0</v>
      </c>
      <c r="DD193" s="68"/>
      <c r="DE193" s="67">
        <f>(DD193*$D193*$E193*$G193*$K193*$DE$8)</f>
        <v>0</v>
      </c>
      <c r="DF193" s="83">
        <v>1</v>
      </c>
      <c r="DG193" s="67">
        <f>(DF193*$D193*$E193*$G193*$K193*$DG$8)</f>
        <v>21698.207999999999</v>
      </c>
      <c r="DH193" s="68">
        <v>7</v>
      </c>
      <c r="DI193" s="67">
        <f>(DH193*$D193*$E193*$G193*$K193*$DI$8)</f>
        <v>143027.35439999998</v>
      </c>
      <c r="DJ193" s="68"/>
      <c r="DK193" s="67">
        <f>(DJ193*$D193*$E193*$G193*$L193*$DK$8)</f>
        <v>0</v>
      </c>
      <c r="DL193" s="68">
        <v>6</v>
      </c>
      <c r="DM193" s="75">
        <f>(DL193*$D193*$E193*$G193*$M193*$DM$8)</f>
        <v>199158.55199999994</v>
      </c>
      <c r="DN193" s="77">
        <f t="shared" si="935"/>
        <v>984</v>
      </c>
      <c r="DO193" s="75">
        <f t="shared" si="935"/>
        <v>16569130.486400001</v>
      </c>
    </row>
    <row r="194" spans="1:119" ht="15.75" customHeight="1" x14ac:dyDescent="0.25">
      <c r="A194" s="78"/>
      <c r="B194" s="79">
        <v>165</v>
      </c>
      <c r="C194" s="60" t="s">
        <v>321</v>
      </c>
      <c r="D194" s="61">
        <v>22900</v>
      </c>
      <c r="E194" s="80">
        <v>0.61</v>
      </c>
      <c r="F194" s="80"/>
      <c r="G194" s="127">
        <v>0.75</v>
      </c>
      <c r="H194" s="128"/>
      <c r="I194" s="128"/>
      <c r="J194" s="61">
        <v>1.4</v>
      </c>
      <c r="K194" s="61">
        <v>1.68</v>
      </c>
      <c r="L194" s="61">
        <v>2.23</v>
      </c>
      <c r="M194" s="65">
        <v>2.57</v>
      </c>
      <c r="N194" s="68">
        <v>53</v>
      </c>
      <c r="O194" s="67">
        <f t="shared" si="874"/>
        <v>855112.33500000008</v>
      </c>
      <c r="P194" s="68"/>
      <c r="Q194" s="68">
        <f>(P194*$D194*$E194*$G194*$J194*$Q$8)</f>
        <v>0</v>
      </c>
      <c r="R194" s="68"/>
      <c r="S194" s="67">
        <f>(R194*$D194*$E194*$G194*$J194*$S$8)</f>
        <v>0</v>
      </c>
      <c r="T194" s="68"/>
      <c r="U194" s="67">
        <f t="shared" si="934"/>
        <v>0</v>
      </c>
      <c r="V194" s="68">
        <v>0</v>
      </c>
      <c r="W194" s="67">
        <f>(V194*$D194*$E194*$G194*$J194*$W$8)</f>
        <v>0</v>
      </c>
      <c r="X194" s="68"/>
      <c r="Y194" s="67">
        <f>(X194*$D194*$E194*$G194*$J194*$Y$8)</f>
        <v>0</v>
      </c>
      <c r="Z194" s="68"/>
      <c r="AA194" s="67">
        <f>(Z194*$D194*$E194*$G194*$J194*$AA$8)</f>
        <v>0</v>
      </c>
      <c r="AB194" s="68">
        <v>0</v>
      </c>
      <c r="AC194" s="67">
        <f>(AB194*$D194*$E194*$G194*$J194*$AC$8)</f>
        <v>0</v>
      </c>
      <c r="AD194" s="68"/>
      <c r="AE194" s="67">
        <f>(AD194*$D194*$E194*$G194*$J194*$AE$8)</f>
        <v>0</v>
      </c>
      <c r="AF194" s="68">
        <v>0</v>
      </c>
      <c r="AG194" s="67">
        <f>(AF194*$D194*$E194*$G194*$J194*$AG$8)</f>
        <v>0</v>
      </c>
      <c r="AH194" s="130">
        <v>228</v>
      </c>
      <c r="AI194" s="67">
        <f>(AH194*$D194*$E194*$G194*$J194*$AI$8)</f>
        <v>3678596.46</v>
      </c>
      <c r="AJ194" s="68"/>
      <c r="AK194" s="67">
        <f>(AJ194*$D194*$E194*$G194*$J194*$AK$8)</f>
        <v>0</v>
      </c>
      <c r="AL194" s="82">
        <v>0</v>
      </c>
      <c r="AM194" s="67">
        <f>(AL194*$D194*$E194*$G194*$K194*$AM$8)</f>
        <v>0</v>
      </c>
      <c r="AN194" s="68"/>
      <c r="AO194" s="73">
        <f>(AN194*$D194*$E194*$G194*$K194*$AO$8)</f>
        <v>0</v>
      </c>
      <c r="AP194" s="68"/>
      <c r="AQ194" s="67">
        <f>(AP194*$D194*$E194*$G194*$J194*$AQ$8)</f>
        <v>0</v>
      </c>
      <c r="AR194" s="68"/>
      <c r="AS194" s="68">
        <f>(AR194*$D194*$E194*$G194*$J194*$AS$8)</f>
        <v>0</v>
      </c>
      <c r="AT194" s="68"/>
      <c r="AU194" s="68">
        <f>(AT194*$D194*$E194*$G194*$J194*$AU$8)</f>
        <v>0</v>
      </c>
      <c r="AV194" s="68">
        <v>0</v>
      </c>
      <c r="AW194" s="67">
        <f>(AV194*$D194*$E194*$G194*$J194*$AW$8)</f>
        <v>0</v>
      </c>
      <c r="AX194" s="68">
        <v>0</v>
      </c>
      <c r="AY194" s="67">
        <f>(AX194*$D194*$E194*$G194*$J194*$AY$8)</f>
        <v>0</v>
      </c>
      <c r="AZ194" s="68">
        <v>0</v>
      </c>
      <c r="BA194" s="67">
        <f>(AZ194*$D194*$E194*$G194*$J194*$BA$8)</f>
        <v>0</v>
      </c>
      <c r="BB194" s="68"/>
      <c r="BC194" s="67">
        <f>(BB194*$D194*$E194*$G194*$J194*$BC$8)</f>
        <v>0</v>
      </c>
      <c r="BD194" s="68"/>
      <c r="BE194" s="67">
        <f>(BD194*$D194*$E194*$G194*$J194*$BE$8)</f>
        <v>0</v>
      </c>
      <c r="BF194" s="68"/>
      <c r="BG194" s="67">
        <f>(BF194*$D194*$E194*$G194*$K194*$BG$8)</f>
        <v>0</v>
      </c>
      <c r="BH194" s="68"/>
      <c r="BI194" s="67">
        <f>(BH194*$D194*$E194*$G194*$K194*$BI$8)</f>
        <v>0</v>
      </c>
      <c r="BJ194" s="68">
        <v>0</v>
      </c>
      <c r="BK194" s="67">
        <f>(BJ194*$D194*$E194*$G194*$K194*$BK$8)</f>
        <v>0</v>
      </c>
      <c r="BL194" s="68">
        <v>0</v>
      </c>
      <c r="BM194" s="67">
        <f>(BL194*$D194*$E194*$G194*$K194*$BM$8)</f>
        <v>0</v>
      </c>
      <c r="BN194" s="68">
        <v>9</v>
      </c>
      <c r="BO194" s="67">
        <f>(BN194*$D194*$E194*$G194*$K194*$BO$8)</f>
        <v>174249.30600000001</v>
      </c>
      <c r="BP194" s="68"/>
      <c r="BQ194" s="67">
        <f>(BP194*$D194*$E194*$G194*$K194*$BQ$8)</f>
        <v>0</v>
      </c>
      <c r="BR194" s="68"/>
      <c r="BS194" s="67">
        <f>(BR194*$D194*$E194*$G194*$K194*$BS$8)</f>
        <v>0</v>
      </c>
      <c r="BT194" s="68">
        <v>5</v>
      </c>
      <c r="BU194" s="67">
        <f>(BT194*$D194*$E194*$G194*$K194*$BU$8)</f>
        <v>79204.23</v>
      </c>
      <c r="BV194" s="68"/>
      <c r="BW194" s="67">
        <f>(BV194*$D194*$E194*$G194*$K194*$BW$8)</f>
        <v>0</v>
      </c>
      <c r="BX194" s="68"/>
      <c r="BY194" s="67">
        <f>(BX194*$D194*$E194*$G194*$K194*$BY$8)</f>
        <v>0</v>
      </c>
      <c r="BZ194" s="68"/>
      <c r="CA194" s="75">
        <f>(BZ194*$D194*$E194*$G194*$K194*$CA$8)</f>
        <v>0</v>
      </c>
      <c r="CB194" s="68">
        <v>0</v>
      </c>
      <c r="CC194" s="67">
        <f>(CB194*$D194*$E194*$G194*$J194*$CC$8)</f>
        <v>0</v>
      </c>
      <c r="CD194" s="68">
        <v>0</v>
      </c>
      <c r="CE194" s="67">
        <f>(CD194*$D194*$E194*$G194*$J194*$CE$8)</f>
        <v>0</v>
      </c>
      <c r="CF194" s="68">
        <v>0</v>
      </c>
      <c r="CG194" s="67">
        <f>(CF194*$D194*$E194*$G194*$J194*$CG$8)</f>
        <v>0</v>
      </c>
      <c r="CH194" s="68"/>
      <c r="CI194" s="68">
        <f>(CH194*$D194*$E194*$G194*$J194*$CI$8)</f>
        <v>0</v>
      </c>
      <c r="CJ194" s="68"/>
      <c r="CK194" s="67">
        <f>(CJ194*$D194*$E194*$G194*$K194*$CK$8)</f>
        <v>0</v>
      </c>
      <c r="CL194" s="68">
        <v>8</v>
      </c>
      <c r="CM194" s="67">
        <f>(CL194*$D194*$E194*$G194*$J194*$CM$8)</f>
        <v>82137.719999999987</v>
      </c>
      <c r="CN194" s="68"/>
      <c r="CO194" s="67">
        <f>(CN194*$D194*$E194*$G194*$J194*$CO$8)</f>
        <v>0</v>
      </c>
      <c r="CP194" s="68"/>
      <c r="CQ194" s="67">
        <f>(CP194*$D194*$E194*$G194*$J194*$CQ$8)</f>
        <v>0</v>
      </c>
      <c r="CR194" s="68"/>
      <c r="CS194" s="67">
        <f>(CR194*$D194*$E194*$G194*$J194*$CS$8)</f>
        <v>0</v>
      </c>
      <c r="CT194" s="68"/>
      <c r="CU194" s="67">
        <f>(CT194*$D194*$E194*$G194*$J194*$CU$8)</f>
        <v>0</v>
      </c>
      <c r="CV194" s="68">
        <v>0</v>
      </c>
      <c r="CW194" s="67">
        <f>(CV194*$D194*$E194*$G194*$K194*$CW$8)</f>
        <v>0</v>
      </c>
      <c r="CX194" s="82">
        <v>51</v>
      </c>
      <c r="CY194" s="67">
        <f>(CX194*$D194*$E194*$G194*$K194*$CY$8)</f>
        <v>807883.14599999995</v>
      </c>
      <c r="CZ194" s="68"/>
      <c r="DA194" s="67">
        <f>(CZ194*$D194*$E194*$G194*$J194*$DA$8)</f>
        <v>0</v>
      </c>
      <c r="DB194" s="68">
        <v>0</v>
      </c>
      <c r="DC194" s="73">
        <f>(DB194*$D194*$E194*$G194*$K194*$DC$8)</f>
        <v>0</v>
      </c>
      <c r="DD194" s="68">
        <v>0</v>
      </c>
      <c r="DE194" s="67">
        <f>(DD194*$D194*$E194*$G194*$K194*$DE$8)</f>
        <v>0</v>
      </c>
      <c r="DF194" s="83">
        <v>1</v>
      </c>
      <c r="DG194" s="67">
        <f>(DF194*$D194*$E194*$G194*$K194*$DG$8)</f>
        <v>21121.127999999997</v>
      </c>
      <c r="DH194" s="68"/>
      <c r="DI194" s="67">
        <f>(DH194*$D194*$E194*$G194*$K194*$DI$8)</f>
        <v>0</v>
      </c>
      <c r="DJ194" s="68"/>
      <c r="DK194" s="67">
        <f>(DJ194*$D194*$E194*$G194*$L194*$DK$8)</f>
        <v>0</v>
      </c>
      <c r="DL194" s="68">
        <v>6</v>
      </c>
      <c r="DM194" s="75">
        <f>(DL194*$D194*$E194*$G194*$M194*$DM$8)</f>
        <v>193861.78199999998</v>
      </c>
      <c r="DN194" s="77">
        <f t="shared" si="935"/>
        <v>361</v>
      </c>
      <c r="DO194" s="75">
        <f t="shared" si="935"/>
        <v>5892166.1069999989</v>
      </c>
    </row>
    <row r="195" spans="1:119" ht="60" customHeight="1" x14ac:dyDescent="0.25">
      <c r="A195" s="78"/>
      <c r="B195" s="79">
        <v>166</v>
      </c>
      <c r="C195" s="60" t="s">
        <v>322</v>
      </c>
      <c r="D195" s="61">
        <v>22900</v>
      </c>
      <c r="E195" s="80">
        <v>0.71</v>
      </c>
      <c r="F195" s="80"/>
      <c r="G195" s="63">
        <v>1</v>
      </c>
      <c r="H195" s="64"/>
      <c r="I195" s="64"/>
      <c r="J195" s="61">
        <v>1.4</v>
      </c>
      <c r="K195" s="61">
        <v>1.68</v>
      </c>
      <c r="L195" s="61">
        <v>2.23</v>
      </c>
      <c r="M195" s="65">
        <v>2.57</v>
      </c>
      <c r="N195" s="68">
        <v>83</v>
      </c>
      <c r="O195" s="67">
        <f t="shared" si="874"/>
        <v>2078225.38</v>
      </c>
      <c r="P195" s="68"/>
      <c r="Q195" s="68">
        <f>(P195*$D195*$E195*$G195*$J195*$Q$8)</f>
        <v>0</v>
      </c>
      <c r="R195" s="68">
        <v>10</v>
      </c>
      <c r="S195" s="67">
        <f>(R195*$D195*$E195*$G195*$J195*$S$8)</f>
        <v>250388.6</v>
      </c>
      <c r="T195" s="68"/>
      <c r="U195" s="67">
        <f t="shared" si="934"/>
        <v>0</v>
      </c>
      <c r="V195" s="68">
        <v>0</v>
      </c>
      <c r="W195" s="67">
        <f>(V195*$D195*$E195*$G195*$J195*$W$8)</f>
        <v>0</v>
      </c>
      <c r="X195" s="68"/>
      <c r="Y195" s="67">
        <f>(X195*$D195*$E195*$G195*$J195*$Y$8)</f>
        <v>0</v>
      </c>
      <c r="Z195" s="68"/>
      <c r="AA195" s="67">
        <f>(Z195*$D195*$E195*$G195*$J195*$AA$8)</f>
        <v>0</v>
      </c>
      <c r="AB195" s="68">
        <v>0</v>
      </c>
      <c r="AC195" s="67">
        <f>(AB195*$D195*$E195*$G195*$J195*$AC$8)</f>
        <v>0</v>
      </c>
      <c r="AD195" s="68"/>
      <c r="AE195" s="67">
        <f>(AD195*$D195*$E195*$G195*$J195*$AE$8)</f>
        <v>0</v>
      </c>
      <c r="AF195" s="68">
        <v>0</v>
      </c>
      <c r="AG195" s="67">
        <f>(AF195*$D195*$E195*$G195*$J195*$AG$8)</f>
        <v>0</v>
      </c>
      <c r="AH195" s="130">
        <v>167</v>
      </c>
      <c r="AI195" s="67">
        <f>(AH195*$D195*$E195*$G195*$J195*$AI$8)</f>
        <v>4181489.62</v>
      </c>
      <c r="AJ195" s="68">
        <v>4</v>
      </c>
      <c r="AK195" s="67">
        <f>(AJ195*$D195*$E195*$G195*$J195*$AK$8)</f>
        <v>100155.44</v>
      </c>
      <c r="AL195" s="82">
        <v>0</v>
      </c>
      <c r="AM195" s="67">
        <f>(AL195*$D195*$E195*$G195*$K195*$AM$8)</f>
        <v>0</v>
      </c>
      <c r="AN195" s="68"/>
      <c r="AO195" s="73">
        <f>(AN195*$D195*$E195*$G195*$K195*$AO$8)</f>
        <v>0</v>
      </c>
      <c r="AP195" s="68">
        <v>1</v>
      </c>
      <c r="AQ195" s="67">
        <f>(AP195*$D195*$E195*$G195*$J195*$AQ$8)</f>
        <v>22762.6</v>
      </c>
      <c r="AR195" s="68">
        <v>2</v>
      </c>
      <c r="AS195" s="68">
        <f>(AR195*$D195*$E195*$G195*$J195*$AS$8)</f>
        <v>40972.68</v>
      </c>
      <c r="AT195" s="68"/>
      <c r="AU195" s="68">
        <f>(AT195*$D195*$E195*$G195*$J195*$AU$8)</f>
        <v>0</v>
      </c>
      <c r="AV195" s="68">
        <v>0</v>
      </c>
      <c r="AW195" s="67">
        <f>(AV195*$D195*$E195*$G195*$J195*$AW$8)</f>
        <v>0</v>
      </c>
      <c r="AX195" s="68">
        <v>0</v>
      </c>
      <c r="AY195" s="67">
        <f>(AX195*$D195*$E195*$G195*$J195*$AY$8)</f>
        <v>0</v>
      </c>
      <c r="AZ195" s="68">
        <v>0</v>
      </c>
      <c r="BA195" s="67">
        <f>(AZ195*$D195*$E195*$G195*$J195*$BA$8)</f>
        <v>0</v>
      </c>
      <c r="BB195" s="68">
        <v>10</v>
      </c>
      <c r="BC195" s="67">
        <f>(BB195*$D195*$E195*$G195*$J195*$BC$8)</f>
        <v>250388.6</v>
      </c>
      <c r="BD195" s="68"/>
      <c r="BE195" s="67">
        <f>(BD195*$D195*$E195*$G195*$J195*$BE$8)</f>
        <v>0</v>
      </c>
      <c r="BF195" s="68"/>
      <c r="BG195" s="67">
        <f>(BF195*$D195*$E195*$G195*$K195*$BG$8)</f>
        <v>0</v>
      </c>
      <c r="BH195" s="68">
        <v>1</v>
      </c>
      <c r="BI195" s="67">
        <f>(BH195*$D195*$E195*$G195*$K195*$BI$8)</f>
        <v>27315.119999999999</v>
      </c>
      <c r="BJ195" s="68">
        <v>0</v>
      </c>
      <c r="BK195" s="67">
        <f>(BJ195*$D195*$E195*$G195*$K195*$BK$8)</f>
        <v>0</v>
      </c>
      <c r="BL195" s="68">
        <v>0</v>
      </c>
      <c r="BM195" s="67">
        <f>(BL195*$D195*$E195*$G195*$K195*$BM$8)</f>
        <v>0</v>
      </c>
      <c r="BN195" s="68">
        <f>49+6</f>
        <v>55</v>
      </c>
      <c r="BO195" s="67">
        <f>(BN195*$D195*$E195*$G195*$K195*$BO$8)</f>
        <v>1652564.76</v>
      </c>
      <c r="BP195" s="68">
        <v>20</v>
      </c>
      <c r="BQ195" s="67">
        <f>(BP195*$D195*$E195*$G195*$K195*$BQ$8)</f>
        <v>546302.4</v>
      </c>
      <c r="BR195" s="68">
        <v>7</v>
      </c>
      <c r="BS195" s="67">
        <f>(BR195*$D195*$E195*$G195*$K195*$BS$8)</f>
        <v>239007.3</v>
      </c>
      <c r="BT195" s="68">
        <v>3</v>
      </c>
      <c r="BU195" s="67">
        <f>(BT195*$D195*$E195*$G195*$K195*$BU$8)</f>
        <v>73750.824000000008</v>
      </c>
      <c r="BV195" s="68">
        <v>5</v>
      </c>
      <c r="BW195" s="67">
        <f>(BV195*$D195*$E195*$G195*$K195*$BW$8)</f>
        <v>170719.5</v>
      </c>
      <c r="BX195" s="68">
        <v>13</v>
      </c>
      <c r="BY195" s="67">
        <f>(BX195*$D195*$E195*$G195*$K195*$BY$8)</f>
        <v>355096.56</v>
      </c>
      <c r="BZ195" s="68">
        <v>3</v>
      </c>
      <c r="CA195" s="75">
        <f>(BZ195*$D195*$E195*$G195*$K195*$CA$8)</f>
        <v>81945.36</v>
      </c>
      <c r="CB195" s="68">
        <v>6</v>
      </c>
      <c r="CC195" s="67">
        <f>(CB195*$D195*$E195*$G195*$J195*$CC$8)</f>
        <v>154330.42799999999</v>
      </c>
      <c r="CD195" s="68">
        <v>0</v>
      </c>
      <c r="CE195" s="67">
        <f>(CD195*$D195*$E195*$G195*$J195*$CE$8)</f>
        <v>0</v>
      </c>
      <c r="CF195" s="68">
        <v>0</v>
      </c>
      <c r="CG195" s="67">
        <f>(CF195*$D195*$E195*$G195*$J195*$CG$8)</f>
        <v>0</v>
      </c>
      <c r="CH195" s="68"/>
      <c r="CI195" s="68">
        <f>(CH195*$D195*$E195*$G195*$J195*$CI$8)</f>
        <v>0</v>
      </c>
      <c r="CJ195" s="68"/>
      <c r="CK195" s="67">
        <f>(CJ195*$D195*$E195*$G195*$K195*$CK$8)</f>
        <v>0</v>
      </c>
      <c r="CL195" s="68">
        <v>6</v>
      </c>
      <c r="CM195" s="67">
        <f>(CL195*$D195*$E195*$G195*$J195*$CM$8)</f>
        <v>95602.92</v>
      </c>
      <c r="CN195" s="68">
        <v>3</v>
      </c>
      <c r="CO195" s="67">
        <f>(CN195*$D195*$E195*$G195*$J195*$CO$8)</f>
        <v>47801.46</v>
      </c>
      <c r="CP195" s="68"/>
      <c r="CQ195" s="67">
        <f>(CP195*$D195*$E195*$G195*$J195*$CQ$8)</f>
        <v>0</v>
      </c>
      <c r="CR195" s="68">
        <v>1</v>
      </c>
      <c r="CS195" s="67">
        <f>(CR195*$D195*$E195*$G195*$J195*$CS$8)</f>
        <v>25721.737999999998</v>
      </c>
      <c r="CT195" s="68"/>
      <c r="CU195" s="67">
        <f>(CT195*$D195*$E195*$G195*$J195*$CU$8)</f>
        <v>0</v>
      </c>
      <c r="CV195" s="68">
        <v>0</v>
      </c>
      <c r="CW195" s="67">
        <f>(CV195*$D195*$E195*$G195*$K195*$CW$8)</f>
        <v>0</v>
      </c>
      <c r="CX195" s="82">
        <v>173</v>
      </c>
      <c r="CY195" s="67">
        <f>(CX195*$D195*$E195*$G195*$K195*$CY$8)</f>
        <v>4252964.1840000004</v>
      </c>
      <c r="CZ195" s="68"/>
      <c r="DA195" s="67">
        <f>(CZ195*$D195*$E195*$G195*$J195*$DA$8)</f>
        <v>0</v>
      </c>
      <c r="DB195" s="68">
        <v>0</v>
      </c>
      <c r="DC195" s="73">
        <f>(DB195*$D195*$E195*$G195*$K195*$DC$8)</f>
        <v>0</v>
      </c>
      <c r="DD195" s="68"/>
      <c r="DE195" s="67">
        <f>(DD195*$D195*$E195*$G195*$K195*$DE$8)</f>
        <v>0</v>
      </c>
      <c r="DF195" s="83">
        <v>4</v>
      </c>
      <c r="DG195" s="67">
        <f>(DF195*$D195*$E195*$G195*$K195*$DG$8)</f>
        <v>131112.576</v>
      </c>
      <c r="DH195" s="68">
        <v>4</v>
      </c>
      <c r="DI195" s="67">
        <f>(DH195*$D195*$E195*$G195*$K195*$DI$8)</f>
        <v>123464.34239999998</v>
      </c>
      <c r="DJ195" s="68">
        <v>5</v>
      </c>
      <c r="DK195" s="67">
        <f>(DJ195*$D195*$E195*$G195*$L195*$DK$8)</f>
        <v>217545.42</v>
      </c>
      <c r="DL195" s="68">
        <v>8</v>
      </c>
      <c r="DM195" s="75">
        <f>(DL195*$D195*$E195*$G195*$M195*$DM$8)</f>
        <v>401142.04799999995</v>
      </c>
      <c r="DN195" s="77">
        <f t="shared" si="935"/>
        <v>594</v>
      </c>
      <c r="DO195" s="75">
        <f t="shared" si="935"/>
        <v>15520769.860399999</v>
      </c>
    </row>
    <row r="196" spans="1:119" ht="45" customHeight="1" x14ac:dyDescent="0.25">
      <c r="A196" s="78"/>
      <c r="B196" s="79">
        <v>167</v>
      </c>
      <c r="C196" s="60" t="s">
        <v>323</v>
      </c>
      <c r="D196" s="61">
        <v>22900</v>
      </c>
      <c r="E196" s="80">
        <v>0.84</v>
      </c>
      <c r="F196" s="80"/>
      <c r="G196" s="127">
        <v>0.8</v>
      </c>
      <c r="H196" s="128"/>
      <c r="I196" s="128"/>
      <c r="J196" s="61">
        <v>1.4</v>
      </c>
      <c r="K196" s="61">
        <v>1.68</v>
      </c>
      <c r="L196" s="61">
        <v>2.23</v>
      </c>
      <c r="M196" s="65">
        <v>2.57</v>
      </c>
      <c r="N196" s="68">
        <v>15</v>
      </c>
      <c r="O196" s="67">
        <f t="shared" ref="O196:O197" si="936">(N196*$D196*$E196*$G196*$J196)</f>
        <v>323164.79999999999</v>
      </c>
      <c r="P196" s="68"/>
      <c r="Q196" s="68">
        <f t="shared" ref="Q196:Q197" si="937">(P196*$D196*$E196*$G196*$J196)</f>
        <v>0</v>
      </c>
      <c r="R196" s="68">
        <v>1</v>
      </c>
      <c r="S196" s="67">
        <f t="shared" ref="S196:S197" si="938">(R196*$D196*$E196*$G196*$J196)</f>
        <v>21544.32</v>
      </c>
      <c r="T196" s="68"/>
      <c r="U196" s="67">
        <f t="shared" ref="U196:U197" si="939">(T196*$D196*$E196*$G196*$J196)</f>
        <v>0</v>
      </c>
      <c r="V196" s="68">
        <v>0</v>
      </c>
      <c r="W196" s="67">
        <f t="shared" ref="W196:W197" si="940">(V196*$D196*$E196*$G196*$J196)</f>
        <v>0</v>
      </c>
      <c r="X196" s="68"/>
      <c r="Y196" s="67">
        <f t="shared" ref="Y196:Y197" si="941">(X196*$D196*$E196*$G196*$J196)</f>
        <v>0</v>
      </c>
      <c r="Z196" s="68"/>
      <c r="AA196" s="67">
        <f t="shared" ref="AA196:AA197" si="942">(Z196*$D196*$E196*$G196*$J196)</f>
        <v>0</v>
      </c>
      <c r="AB196" s="68">
        <v>0</v>
      </c>
      <c r="AC196" s="67">
        <f t="shared" ref="AC196:AC197" si="943">(AB196*$D196*$E196*$G196*$J196)</f>
        <v>0</v>
      </c>
      <c r="AD196" s="68"/>
      <c r="AE196" s="67">
        <f t="shared" ref="AE196:AE197" si="944">(AD196*$D196*$E196*$G196*$J196)</f>
        <v>0</v>
      </c>
      <c r="AF196" s="68">
        <v>0</v>
      </c>
      <c r="AG196" s="67">
        <f t="shared" ref="AG196:AG197" si="945">(AF196*$D196*$E196*$G196*$J196)</f>
        <v>0</v>
      </c>
      <c r="AH196" s="130">
        <v>563</v>
      </c>
      <c r="AI196" s="67">
        <f t="shared" ref="AI196:AI197" si="946">(AH196*$D196*$E196*$G196*$J196)</f>
        <v>12129452.16</v>
      </c>
      <c r="AJ196" s="68"/>
      <c r="AK196" s="67">
        <f t="shared" ref="AK196:AK197" si="947">(AJ196*$D196*$E196*$G196*$J196)</f>
        <v>0</v>
      </c>
      <c r="AL196" s="82">
        <v>0</v>
      </c>
      <c r="AM196" s="67">
        <f t="shared" ref="AM196:AM197" si="948">(AL196*$D196*$E196*$G196*$K196)</f>
        <v>0</v>
      </c>
      <c r="AN196" s="68">
        <v>0</v>
      </c>
      <c r="AO196" s="73">
        <f t="shared" ref="AO196:AO197" si="949">(AN196*$D196*$E196*$G196*$K196)</f>
        <v>0</v>
      </c>
      <c r="AP196" s="68"/>
      <c r="AQ196" s="67">
        <f t="shared" ref="AQ196:AQ197" si="950">(AP196*$D196*$E196*$G196*$J196)</f>
        <v>0</v>
      </c>
      <c r="AR196" s="68"/>
      <c r="AS196" s="68">
        <f t="shared" ref="AS196:AS197" si="951">(AR196*$D196*$E196*$G196*$J196)</f>
        <v>0</v>
      </c>
      <c r="AT196" s="68"/>
      <c r="AU196" s="68">
        <f t="shared" ref="AU196:AU197" si="952">(AT196*$D196*$E196*$G196*$J196)</f>
        <v>0</v>
      </c>
      <c r="AV196" s="68">
        <v>0</v>
      </c>
      <c r="AW196" s="67">
        <f t="shared" ref="AW196:AW197" si="953">(AV196*$D196*$E196*$G196*$J196)</f>
        <v>0</v>
      </c>
      <c r="AX196" s="68">
        <v>0</v>
      </c>
      <c r="AY196" s="67">
        <f t="shared" ref="AY196:AY197" si="954">(AX196*$D196*$E196*$G196*$J196)</f>
        <v>0</v>
      </c>
      <c r="AZ196" s="68">
        <v>0</v>
      </c>
      <c r="BA196" s="67">
        <f t="shared" ref="BA196:BA197" si="955">(AZ196*$D196*$E196*$G196*$J196)</f>
        <v>0</v>
      </c>
      <c r="BB196" s="68"/>
      <c r="BC196" s="67">
        <f t="shared" ref="BC196:BC197" si="956">(BB196*$D196*$E196*$G196*$J196)</f>
        <v>0</v>
      </c>
      <c r="BD196" s="68"/>
      <c r="BE196" s="67">
        <f t="shared" ref="BE196:BE197" si="957">(BD196*$D196*$E196*$G196*$J196)</f>
        <v>0</v>
      </c>
      <c r="BF196" s="68"/>
      <c r="BG196" s="67">
        <f t="shared" ref="BG196:BG197" si="958">(BF196*$D196*$E196*$G196*$K196)</f>
        <v>0</v>
      </c>
      <c r="BH196" s="68"/>
      <c r="BI196" s="67">
        <f t="shared" ref="BI196:BI197" si="959">(BH196*$D196*$E196*$G196*$K196)</f>
        <v>0</v>
      </c>
      <c r="BJ196" s="68">
        <v>0</v>
      </c>
      <c r="BK196" s="67">
        <f t="shared" ref="BK196:BK197" si="960">(BJ196*$D196*$E196*$G196*$K196)</f>
        <v>0</v>
      </c>
      <c r="BL196" s="68">
        <v>0</v>
      </c>
      <c r="BM196" s="67">
        <f t="shared" ref="BM196:BM197" si="961">(BL196*$D196*$E196*$G196*$K196)</f>
        <v>0</v>
      </c>
      <c r="BN196" s="68">
        <v>32</v>
      </c>
      <c r="BO196" s="67">
        <f t="shared" ref="BO196:BO197" si="962">(BN196*$D196*$E196*$G196*$K196)</f>
        <v>827301.88800000004</v>
      </c>
      <c r="BP196" s="68">
        <v>1</v>
      </c>
      <c r="BQ196" s="67">
        <f t="shared" ref="BQ196:BQ197" si="963">(BP196*$D196*$E196*$G196*$K196)</f>
        <v>25853.184000000001</v>
      </c>
      <c r="BR196" s="68">
        <v>1</v>
      </c>
      <c r="BS196" s="67">
        <f t="shared" ref="BS196:BS197" si="964">(BR196*$D196*$E196*$G196*$K196)</f>
        <v>25853.184000000001</v>
      </c>
      <c r="BT196" s="68"/>
      <c r="BU196" s="67">
        <f t="shared" ref="BU196:BU197" si="965">(BT196*$D196*$E196*$G196*$K196)</f>
        <v>0</v>
      </c>
      <c r="BV196" s="68"/>
      <c r="BW196" s="67">
        <f t="shared" ref="BW196:BW197" si="966">(BV196*$D196*$E196*$G196*$K196)</f>
        <v>0</v>
      </c>
      <c r="BX196" s="68"/>
      <c r="BY196" s="67">
        <f t="shared" ref="BY196:BY197" si="967">(BX196*$D196*$E196*$G196*$K196)</f>
        <v>0</v>
      </c>
      <c r="BZ196" s="68"/>
      <c r="CA196" s="75">
        <f t="shared" ref="CA196:CA197" si="968">(BZ196*$D196*$E196*$G196*$K196)</f>
        <v>0</v>
      </c>
      <c r="CB196" s="68">
        <v>0</v>
      </c>
      <c r="CC196" s="67">
        <f t="shared" ref="CC196:CC197" si="969">(CB196*$D196*$E196*$G196*$J196)</f>
        <v>0</v>
      </c>
      <c r="CD196" s="68">
        <v>0</v>
      </c>
      <c r="CE196" s="67">
        <f t="shared" ref="CE196:CE197" si="970">(CD196*$D196*$E196*$G196*$J196)</f>
        <v>0</v>
      </c>
      <c r="CF196" s="68">
        <v>0</v>
      </c>
      <c r="CG196" s="67">
        <f t="shared" ref="CG196:CG197" si="971">(CF196*$D196*$E196*$G196*$J196)</f>
        <v>0</v>
      </c>
      <c r="CH196" s="68"/>
      <c r="CI196" s="68">
        <f t="shared" ref="CI196:CI197" si="972">(CH196*$D196*$E196*$G196*$J196)</f>
        <v>0</v>
      </c>
      <c r="CJ196" s="68"/>
      <c r="CK196" s="67">
        <f t="shared" ref="CK196:CK197" si="973">(CJ196*$D196*$E196*$G196*$K196)</f>
        <v>0</v>
      </c>
      <c r="CL196" s="68">
        <v>0</v>
      </c>
      <c r="CM196" s="67">
        <f t="shared" ref="CM196:CM197" si="974">(CL196*$D196*$E196*$G196*$J196)</f>
        <v>0</v>
      </c>
      <c r="CN196" s="68"/>
      <c r="CO196" s="67">
        <f t="shared" ref="CO196:CO197" si="975">(CN196*$D196*$E196*$G196*$J196)</f>
        <v>0</v>
      </c>
      <c r="CP196" s="68"/>
      <c r="CQ196" s="67">
        <f t="shared" ref="CQ196:CQ197" si="976">(CP196*$D196*$E196*$G196*$J196)</f>
        <v>0</v>
      </c>
      <c r="CR196" s="68"/>
      <c r="CS196" s="67">
        <f t="shared" ref="CS196:CS197" si="977">(CR196*$D196*$E196*$G196*$J196)</f>
        <v>0</v>
      </c>
      <c r="CT196" s="68"/>
      <c r="CU196" s="67">
        <f t="shared" ref="CU196:CU197" si="978">(CT196*$D196*$E196*$G196*$J196)</f>
        <v>0</v>
      </c>
      <c r="CV196" s="68">
        <v>0</v>
      </c>
      <c r="CW196" s="67">
        <f t="shared" ref="CW196:CW197" si="979">(CV196*$D196*$E196*$G196*$K196)</f>
        <v>0</v>
      </c>
      <c r="CX196" s="82">
        <v>170</v>
      </c>
      <c r="CY196" s="67">
        <f t="shared" ref="CY196:CY197" si="980">(CX196*$D196*$E196*$G196*$K196)</f>
        <v>4395041.28</v>
      </c>
      <c r="CZ196" s="68"/>
      <c r="DA196" s="67">
        <f t="shared" ref="DA196:DA197" si="981">(CZ196*$D196*$E196*$G196*$J196)</f>
        <v>0</v>
      </c>
      <c r="DB196" s="68">
        <v>0</v>
      </c>
      <c r="DC196" s="73">
        <f t="shared" ref="DC196:DC197" si="982">(DB196*$D196*$E196*$G196*$K196)</f>
        <v>0</v>
      </c>
      <c r="DD196" s="68">
        <v>0</v>
      </c>
      <c r="DE196" s="67">
        <f t="shared" ref="DE196:DE197" si="983">(DD196*$D196*$E196*$G196*$K196)</f>
        <v>0</v>
      </c>
      <c r="DF196" s="83"/>
      <c r="DG196" s="67">
        <f t="shared" ref="DG196:DG197" si="984">(DF196*$D196*$E196*$G196*$K196)</f>
        <v>0</v>
      </c>
      <c r="DH196" s="68"/>
      <c r="DI196" s="67">
        <f t="shared" ref="DI196:DI197" si="985">(DH196*$D196*$E196*$G196*$K196)</f>
        <v>0</v>
      </c>
      <c r="DJ196" s="68"/>
      <c r="DK196" s="67">
        <f t="shared" ref="DK196:DK197" si="986">(DJ196*$D196*$E196*$G196*$L196)</f>
        <v>0</v>
      </c>
      <c r="DL196" s="68">
        <v>1</v>
      </c>
      <c r="DM196" s="75">
        <f t="shared" ref="DM196:DM197" si="987">(DL196*$D196*$E196*$G196*$M196)</f>
        <v>39549.216</v>
      </c>
      <c r="DN196" s="77">
        <f t="shared" si="935"/>
        <v>784</v>
      </c>
      <c r="DO196" s="75">
        <f t="shared" si="935"/>
        <v>17787760.031999998</v>
      </c>
    </row>
    <row r="197" spans="1:119" ht="45" customHeight="1" x14ac:dyDescent="0.25">
      <c r="A197" s="78"/>
      <c r="B197" s="79">
        <v>168</v>
      </c>
      <c r="C197" s="60" t="s">
        <v>324</v>
      </c>
      <c r="D197" s="61">
        <v>22900</v>
      </c>
      <c r="E197" s="80">
        <v>0.91</v>
      </c>
      <c r="F197" s="80"/>
      <c r="G197" s="127">
        <v>0.8</v>
      </c>
      <c r="H197" s="128"/>
      <c r="I197" s="128"/>
      <c r="J197" s="61">
        <v>1.4</v>
      </c>
      <c r="K197" s="61">
        <v>1.68</v>
      </c>
      <c r="L197" s="61">
        <v>2.23</v>
      </c>
      <c r="M197" s="65">
        <v>2.57</v>
      </c>
      <c r="N197" s="68">
        <v>213</v>
      </c>
      <c r="O197" s="67">
        <f t="shared" si="936"/>
        <v>4971351.84</v>
      </c>
      <c r="P197" s="68"/>
      <c r="Q197" s="68">
        <f t="shared" si="937"/>
        <v>0</v>
      </c>
      <c r="R197" s="68">
        <v>3</v>
      </c>
      <c r="S197" s="67">
        <f t="shared" si="938"/>
        <v>70019.040000000008</v>
      </c>
      <c r="T197" s="68"/>
      <c r="U197" s="67">
        <f t="shared" si="939"/>
        <v>0</v>
      </c>
      <c r="V197" s="68">
        <v>0</v>
      </c>
      <c r="W197" s="67">
        <f t="shared" si="940"/>
        <v>0</v>
      </c>
      <c r="X197" s="68"/>
      <c r="Y197" s="67">
        <f t="shared" si="941"/>
        <v>0</v>
      </c>
      <c r="Z197" s="68"/>
      <c r="AA197" s="67">
        <f t="shared" si="942"/>
        <v>0</v>
      </c>
      <c r="AB197" s="68">
        <v>0</v>
      </c>
      <c r="AC197" s="67">
        <f t="shared" si="943"/>
        <v>0</v>
      </c>
      <c r="AD197" s="68">
        <v>1</v>
      </c>
      <c r="AE197" s="67">
        <f t="shared" si="944"/>
        <v>23339.68</v>
      </c>
      <c r="AF197" s="68">
        <v>0</v>
      </c>
      <c r="AG197" s="67">
        <f t="shared" si="945"/>
        <v>0</v>
      </c>
      <c r="AH197" s="130">
        <v>657</v>
      </c>
      <c r="AI197" s="67">
        <f t="shared" si="946"/>
        <v>15334169.76</v>
      </c>
      <c r="AJ197" s="68"/>
      <c r="AK197" s="67">
        <f t="shared" si="947"/>
        <v>0</v>
      </c>
      <c r="AL197" s="82">
        <v>0</v>
      </c>
      <c r="AM197" s="67">
        <f t="shared" si="948"/>
        <v>0</v>
      </c>
      <c r="AN197" s="68"/>
      <c r="AO197" s="73">
        <f t="shared" si="949"/>
        <v>0</v>
      </c>
      <c r="AP197" s="68"/>
      <c r="AQ197" s="67">
        <f t="shared" si="950"/>
        <v>0</v>
      </c>
      <c r="AR197" s="68">
        <v>3</v>
      </c>
      <c r="AS197" s="68">
        <f t="shared" si="951"/>
        <v>70019.040000000008</v>
      </c>
      <c r="AT197" s="68">
        <v>0</v>
      </c>
      <c r="AU197" s="68">
        <f t="shared" si="952"/>
        <v>0</v>
      </c>
      <c r="AV197" s="68">
        <v>0</v>
      </c>
      <c r="AW197" s="67">
        <f t="shared" si="953"/>
        <v>0</v>
      </c>
      <c r="AX197" s="68">
        <v>0</v>
      </c>
      <c r="AY197" s="67">
        <f t="shared" si="954"/>
        <v>0</v>
      </c>
      <c r="AZ197" s="68">
        <v>0</v>
      </c>
      <c r="BA197" s="67">
        <f t="shared" si="955"/>
        <v>0</v>
      </c>
      <c r="BB197" s="68">
        <v>3</v>
      </c>
      <c r="BC197" s="67">
        <f t="shared" si="956"/>
        <v>70019.040000000008</v>
      </c>
      <c r="BD197" s="68">
        <v>1</v>
      </c>
      <c r="BE197" s="67">
        <f t="shared" si="957"/>
        <v>23339.68</v>
      </c>
      <c r="BF197" s="68">
        <v>1</v>
      </c>
      <c r="BG197" s="67">
        <f t="shared" si="958"/>
        <v>28007.616000000002</v>
      </c>
      <c r="BH197" s="68"/>
      <c r="BI197" s="67">
        <f t="shared" si="959"/>
        <v>0</v>
      </c>
      <c r="BJ197" s="68">
        <v>0</v>
      </c>
      <c r="BK197" s="67">
        <f t="shared" si="960"/>
        <v>0</v>
      </c>
      <c r="BL197" s="68">
        <v>0</v>
      </c>
      <c r="BM197" s="67">
        <f t="shared" si="961"/>
        <v>0</v>
      </c>
      <c r="BN197" s="68">
        <f>33+5</f>
        <v>38</v>
      </c>
      <c r="BO197" s="67">
        <f t="shared" si="962"/>
        <v>1064289.4080000001</v>
      </c>
      <c r="BP197" s="68"/>
      <c r="BQ197" s="67">
        <f t="shared" si="963"/>
        <v>0</v>
      </c>
      <c r="BR197" s="68"/>
      <c r="BS197" s="67">
        <f t="shared" si="964"/>
        <v>0</v>
      </c>
      <c r="BT197" s="68"/>
      <c r="BU197" s="67">
        <f t="shared" si="965"/>
        <v>0</v>
      </c>
      <c r="BV197" s="68">
        <v>4</v>
      </c>
      <c r="BW197" s="67">
        <f t="shared" si="966"/>
        <v>112030.46400000001</v>
      </c>
      <c r="BX197" s="68">
        <v>1</v>
      </c>
      <c r="BY197" s="67">
        <f t="shared" si="967"/>
        <v>28007.616000000002</v>
      </c>
      <c r="BZ197" s="68"/>
      <c r="CA197" s="75">
        <f t="shared" si="968"/>
        <v>0</v>
      </c>
      <c r="CB197" s="68">
        <v>0</v>
      </c>
      <c r="CC197" s="67">
        <f t="shared" si="969"/>
        <v>0</v>
      </c>
      <c r="CD197" s="68">
        <v>0</v>
      </c>
      <c r="CE197" s="67">
        <f t="shared" si="970"/>
        <v>0</v>
      </c>
      <c r="CF197" s="68"/>
      <c r="CG197" s="67">
        <f t="shared" si="971"/>
        <v>0</v>
      </c>
      <c r="CH197" s="68"/>
      <c r="CI197" s="68">
        <f t="shared" si="972"/>
        <v>0</v>
      </c>
      <c r="CJ197" s="68"/>
      <c r="CK197" s="67">
        <f t="shared" si="973"/>
        <v>0</v>
      </c>
      <c r="CL197" s="68">
        <v>0</v>
      </c>
      <c r="CM197" s="67">
        <f t="shared" si="974"/>
        <v>0</v>
      </c>
      <c r="CN197" s="68"/>
      <c r="CO197" s="67">
        <f t="shared" si="975"/>
        <v>0</v>
      </c>
      <c r="CP197" s="68"/>
      <c r="CQ197" s="67">
        <f t="shared" si="976"/>
        <v>0</v>
      </c>
      <c r="CR197" s="68">
        <v>1</v>
      </c>
      <c r="CS197" s="67">
        <f t="shared" si="977"/>
        <v>23339.68</v>
      </c>
      <c r="CT197" s="68"/>
      <c r="CU197" s="67">
        <f t="shared" si="978"/>
        <v>0</v>
      </c>
      <c r="CV197" s="68">
        <v>0</v>
      </c>
      <c r="CW197" s="67">
        <f t="shared" si="979"/>
        <v>0</v>
      </c>
      <c r="CX197" s="82">
        <v>298</v>
      </c>
      <c r="CY197" s="67">
        <f t="shared" si="980"/>
        <v>8346269.5680000009</v>
      </c>
      <c r="CZ197" s="68"/>
      <c r="DA197" s="67">
        <f t="shared" si="981"/>
        <v>0</v>
      </c>
      <c r="DB197" s="68">
        <v>0</v>
      </c>
      <c r="DC197" s="73">
        <f t="shared" si="982"/>
        <v>0</v>
      </c>
      <c r="DD197" s="68">
        <v>0</v>
      </c>
      <c r="DE197" s="67">
        <f t="shared" si="983"/>
        <v>0</v>
      </c>
      <c r="DF197" s="83"/>
      <c r="DG197" s="67">
        <f t="shared" si="984"/>
        <v>0</v>
      </c>
      <c r="DH197" s="68"/>
      <c r="DI197" s="67">
        <f t="shared" si="985"/>
        <v>0</v>
      </c>
      <c r="DJ197" s="68"/>
      <c r="DK197" s="67">
        <f t="shared" si="986"/>
        <v>0</v>
      </c>
      <c r="DL197" s="68"/>
      <c r="DM197" s="75">
        <f t="shared" si="987"/>
        <v>0</v>
      </c>
      <c r="DN197" s="77">
        <f t="shared" si="935"/>
        <v>1224</v>
      </c>
      <c r="DO197" s="75">
        <f t="shared" si="935"/>
        <v>30164202.432</v>
      </c>
    </row>
    <row r="198" spans="1:119" ht="45" customHeight="1" x14ac:dyDescent="0.25">
      <c r="A198" s="78"/>
      <c r="B198" s="79">
        <v>169</v>
      </c>
      <c r="C198" s="60" t="s">
        <v>325</v>
      </c>
      <c r="D198" s="61">
        <v>22900</v>
      </c>
      <c r="E198" s="80">
        <v>1.1000000000000001</v>
      </c>
      <c r="F198" s="80"/>
      <c r="G198" s="127">
        <v>0.9</v>
      </c>
      <c r="H198" s="128"/>
      <c r="I198" s="128"/>
      <c r="J198" s="61">
        <v>1.4</v>
      </c>
      <c r="K198" s="61">
        <v>1.68</v>
      </c>
      <c r="L198" s="61">
        <v>2.23</v>
      </c>
      <c r="M198" s="65">
        <v>2.57</v>
      </c>
      <c r="N198" s="68">
        <v>29</v>
      </c>
      <c r="O198" s="67">
        <f t="shared" si="874"/>
        <v>1012486.8600000002</v>
      </c>
      <c r="P198" s="68"/>
      <c r="Q198" s="68">
        <f>(P198*$D198*$E198*$G198*$J198*$Q$8)</f>
        <v>0</v>
      </c>
      <c r="R198" s="68"/>
      <c r="S198" s="67">
        <f>(R198*$D198*$E198*$G198*$J198*$S$8)</f>
        <v>0</v>
      </c>
      <c r="T198" s="68"/>
      <c r="U198" s="67">
        <f t="shared" ref="U198:U200" si="988">(T198/12*7*$D198*$E198*$G198*$J198*$U$8)+(T198/12*5*$D198*$E198*$G198*$J198*$U$9)</f>
        <v>0</v>
      </c>
      <c r="V198" s="68">
        <v>0</v>
      </c>
      <c r="W198" s="67">
        <f>(V198*$D198*$E198*$G198*$J198*$W$8)</f>
        <v>0</v>
      </c>
      <c r="X198" s="68">
        <v>10</v>
      </c>
      <c r="Y198" s="67">
        <f>(X198*$D198*$E198*$G198*$J198*$Y$8)</f>
        <v>444351.6</v>
      </c>
      <c r="Z198" s="68"/>
      <c r="AA198" s="67">
        <f>(Z198*$D198*$E198*$G198*$J198*$AA$8)</f>
        <v>0</v>
      </c>
      <c r="AB198" s="68">
        <v>0</v>
      </c>
      <c r="AC198" s="67">
        <f>(AB198*$D198*$E198*$G198*$J198*$AC$8)</f>
        <v>0</v>
      </c>
      <c r="AD198" s="68"/>
      <c r="AE198" s="67">
        <f>(AD198*$D198*$E198*$G198*$J198*$AE$8)</f>
        <v>0</v>
      </c>
      <c r="AF198" s="68">
        <v>0</v>
      </c>
      <c r="AG198" s="67">
        <f>(AF198*$D198*$E198*$G198*$J198*$AG$8)</f>
        <v>0</v>
      </c>
      <c r="AH198" s="130">
        <v>63</v>
      </c>
      <c r="AI198" s="67">
        <f>(AH198*$D198*$E198*$G198*$J198*$AI$8)</f>
        <v>2199540.4200000004</v>
      </c>
      <c r="AJ198" s="68"/>
      <c r="AK198" s="67">
        <f>(AJ198*$D198*$E198*$G198*$J198*$AK$8)</f>
        <v>0</v>
      </c>
      <c r="AL198" s="82">
        <v>0</v>
      </c>
      <c r="AM198" s="67">
        <f>(AL198*$D198*$E198*$G198*$K198*$AM$8)</f>
        <v>0</v>
      </c>
      <c r="AN198" s="68">
        <v>0</v>
      </c>
      <c r="AO198" s="73">
        <f>(AN198*$D198*$E198*$G198*$K198*$AO$8)</f>
        <v>0</v>
      </c>
      <c r="AP198" s="68"/>
      <c r="AQ198" s="67">
        <f>(AP198*$D198*$E198*$G198*$J198*$AQ$8)</f>
        <v>0</v>
      </c>
      <c r="AR198" s="68"/>
      <c r="AS198" s="68">
        <f>(AR198*$D198*$E198*$G198*$J198*$AS$8)</f>
        <v>0</v>
      </c>
      <c r="AT198" s="68">
        <v>0</v>
      </c>
      <c r="AU198" s="68">
        <f>(AT198*$D198*$E198*$G198*$J198*$AU$8)</f>
        <v>0</v>
      </c>
      <c r="AV198" s="68">
        <v>0</v>
      </c>
      <c r="AW198" s="67">
        <f>(AV198*$D198*$E198*$G198*$J198*$AW$8)</f>
        <v>0</v>
      </c>
      <c r="AX198" s="68">
        <v>0</v>
      </c>
      <c r="AY198" s="67">
        <f>(AX198*$D198*$E198*$G198*$J198*$AY$8)</f>
        <v>0</v>
      </c>
      <c r="AZ198" s="68">
        <v>0</v>
      </c>
      <c r="BA198" s="67">
        <f>(AZ198*$D198*$E198*$G198*$J198*$BA$8)</f>
        <v>0</v>
      </c>
      <c r="BB198" s="68"/>
      <c r="BC198" s="67">
        <f>(BB198*$D198*$E198*$G198*$J198*$BC$8)</f>
        <v>0</v>
      </c>
      <c r="BD198" s="68"/>
      <c r="BE198" s="67">
        <f>(BD198*$D198*$E198*$G198*$J198*$BE$8)</f>
        <v>0</v>
      </c>
      <c r="BF198" s="68"/>
      <c r="BG198" s="67">
        <f>(BF198*$D198*$E198*$G198*$K198*$BG$8)</f>
        <v>0</v>
      </c>
      <c r="BH198" s="68">
        <v>57</v>
      </c>
      <c r="BI198" s="67">
        <f>(BH198*$D198*$E198*$G198*$K198*$BI$8)</f>
        <v>2170974.96</v>
      </c>
      <c r="BJ198" s="68">
        <v>0</v>
      </c>
      <c r="BK198" s="67">
        <f>(BJ198*$D198*$E198*$G198*$K198*$BK$8)</f>
        <v>0</v>
      </c>
      <c r="BL198" s="68">
        <v>0</v>
      </c>
      <c r="BM198" s="67">
        <f>(BL198*$D198*$E198*$G198*$K198*$BM$8)</f>
        <v>0</v>
      </c>
      <c r="BN198" s="68">
        <v>25</v>
      </c>
      <c r="BO198" s="67">
        <f>(BN198*$D198*$E198*$G198*$K198*$BO$8)</f>
        <v>1047400.2000000001</v>
      </c>
      <c r="BP198" s="68"/>
      <c r="BQ198" s="67">
        <f>(BP198*$D198*$E198*$G198*$K198*$BQ$8)</f>
        <v>0</v>
      </c>
      <c r="BR198" s="68"/>
      <c r="BS198" s="67">
        <f>(BR198*$D198*$E198*$G198*$K198*$BS$8)</f>
        <v>0</v>
      </c>
      <c r="BT198" s="68"/>
      <c r="BU198" s="67">
        <f>(BT198*$D198*$E198*$G198*$K198*$BU$8)</f>
        <v>0</v>
      </c>
      <c r="BV198" s="68"/>
      <c r="BW198" s="67">
        <f>(BV198*$D198*$E198*$G198*$K198*$BW$8)</f>
        <v>0</v>
      </c>
      <c r="BX198" s="68"/>
      <c r="BY198" s="67">
        <f>(BX198*$D198*$E198*$G198*$K198*$BY$8)</f>
        <v>0</v>
      </c>
      <c r="BZ198" s="68"/>
      <c r="CA198" s="75">
        <f>(BZ198*$D198*$E198*$G198*$K198*$CA$8)</f>
        <v>0</v>
      </c>
      <c r="CB198" s="68">
        <v>0</v>
      </c>
      <c r="CC198" s="67">
        <f>(CB198*$D198*$E198*$G198*$J198*$CC$8)</f>
        <v>0</v>
      </c>
      <c r="CD198" s="68">
        <v>0</v>
      </c>
      <c r="CE198" s="67">
        <f>(CD198*$D198*$E198*$G198*$J198*$CE$8)</f>
        <v>0</v>
      </c>
      <c r="CF198" s="68">
        <v>0</v>
      </c>
      <c r="CG198" s="67">
        <f>(CF198*$D198*$E198*$G198*$J198*$CG$8)</f>
        <v>0</v>
      </c>
      <c r="CH198" s="68"/>
      <c r="CI198" s="68">
        <f>(CH198*$D198*$E198*$G198*$J198*$CI$8)</f>
        <v>0</v>
      </c>
      <c r="CJ198" s="68"/>
      <c r="CK198" s="67">
        <f>(CJ198*$D198*$E198*$G198*$K198*$CK$8)</f>
        <v>0</v>
      </c>
      <c r="CL198" s="68">
        <v>0</v>
      </c>
      <c r="CM198" s="67">
        <f>(CL198*$D198*$E198*$G198*$J198*$CM$8)</f>
        <v>0</v>
      </c>
      <c r="CN198" s="68"/>
      <c r="CO198" s="67">
        <f>(CN198*$D198*$E198*$G198*$J198*$CO$8)</f>
        <v>0</v>
      </c>
      <c r="CP198" s="68"/>
      <c r="CQ198" s="67">
        <f>(CP198*$D198*$E198*$G198*$J198*$CQ$8)</f>
        <v>0</v>
      </c>
      <c r="CR198" s="68"/>
      <c r="CS198" s="67">
        <f>(CR198*$D198*$E198*$G198*$J198*$CS$8)</f>
        <v>0</v>
      </c>
      <c r="CT198" s="68"/>
      <c r="CU198" s="67">
        <f>(CT198*$D198*$E198*$G198*$J198*$CU$8)</f>
        <v>0</v>
      </c>
      <c r="CV198" s="68">
        <v>0</v>
      </c>
      <c r="CW198" s="67">
        <f>(CV198*$D198*$E198*$G198*$K198*$CW$8)</f>
        <v>0</v>
      </c>
      <c r="CX198" s="82">
        <v>59</v>
      </c>
      <c r="CY198" s="67">
        <f>(CX198*$D198*$E198*$G198*$K198*$CY$8)</f>
        <v>2022434.5680000004</v>
      </c>
      <c r="CZ198" s="68"/>
      <c r="DA198" s="67">
        <f>(CZ198*$D198*$E198*$G198*$J198*$DA$8)</f>
        <v>0</v>
      </c>
      <c r="DB198" s="68">
        <v>0</v>
      </c>
      <c r="DC198" s="73">
        <f>(DB198*$D198*$E198*$G198*$K198*$DC$8)</f>
        <v>0</v>
      </c>
      <c r="DD198" s="68">
        <v>0</v>
      </c>
      <c r="DE198" s="67">
        <f>(DD198*$D198*$E198*$G198*$K198*$DE$8)</f>
        <v>0</v>
      </c>
      <c r="DF198" s="83"/>
      <c r="DG198" s="67">
        <f>(DF198*$D198*$E198*$G198*$K198*$DG$8)</f>
        <v>0</v>
      </c>
      <c r="DH198" s="68"/>
      <c r="DI198" s="67">
        <f>(DH198*$D198*$E198*$G198*$K198*$DI$8)</f>
        <v>0</v>
      </c>
      <c r="DJ198" s="68"/>
      <c r="DK198" s="67">
        <f>(DJ198*$D198*$E198*$G198*$L198*$DK$8)</f>
        <v>0</v>
      </c>
      <c r="DL198" s="68"/>
      <c r="DM198" s="75">
        <f>(DL198*$D198*$E198*$G198*$M198*$DM$8)</f>
        <v>0</v>
      </c>
      <c r="DN198" s="77">
        <f t="shared" si="935"/>
        <v>243</v>
      </c>
      <c r="DO198" s="75">
        <f t="shared" si="935"/>
        <v>8897188.6080000009</v>
      </c>
    </row>
    <row r="199" spans="1:119" ht="48" customHeight="1" x14ac:dyDescent="0.25">
      <c r="A199" s="78"/>
      <c r="B199" s="79">
        <v>170</v>
      </c>
      <c r="C199" s="60" t="s">
        <v>326</v>
      </c>
      <c r="D199" s="61">
        <v>22900</v>
      </c>
      <c r="E199" s="80">
        <v>1.35</v>
      </c>
      <c r="F199" s="80"/>
      <c r="G199" s="63">
        <v>1</v>
      </c>
      <c r="H199" s="64"/>
      <c r="I199" s="64"/>
      <c r="J199" s="61">
        <v>1.4</v>
      </c>
      <c r="K199" s="61">
        <v>1.68</v>
      </c>
      <c r="L199" s="61">
        <v>2.23</v>
      </c>
      <c r="M199" s="65">
        <v>2.57</v>
      </c>
      <c r="N199" s="68">
        <v>378</v>
      </c>
      <c r="O199" s="67">
        <f t="shared" si="874"/>
        <v>17996239.800000001</v>
      </c>
      <c r="P199" s="68"/>
      <c r="Q199" s="68">
        <f>(P199*$D199*$E199*$G199*$J199*$Q$8)</f>
        <v>0</v>
      </c>
      <c r="R199" s="68">
        <v>3</v>
      </c>
      <c r="S199" s="67">
        <f>(R199*$D199*$E199*$G199*$J199*$S$8)</f>
        <v>142827.29999999999</v>
      </c>
      <c r="T199" s="68"/>
      <c r="U199" s="67">
        <f t="shared" si="988"/>
        <v>0</v>
      </c>
      <c r="V199" s="68">
        <v>0</v>
      </c>
      <c r="W199" s="67">
        <f>(V199*$D199*$E199*$G199*$J199*$W$8)</f>
        <v>0</v>
      </c>
      <c r="X199" s="68">
        <v>313</v>
      </c>
      <c r="Y199" s="67">
        <f>(X199*$D199*$E199*$G199*$J199*$Y$8)</f>
        <v>18965734.199999999</v>
      </c>
      <c r="Z199" s="68"/>
      <c r="AA199" s="67">
        <f>(Z199*$D199*$E199*$G199*$J199*$AA$8)</f>
        <v>0</v>
      </c>
      <c r="AB199" s="68">
        <v>0</v>
      </c>
      <c r="AC199" s="67">
        <f>(AB199*$D199*$E199*$G199*$J199*$AC$8)</f>
        <v>0</v>
      </c>
      <c r="AD199" s="68"/>
      <c r="AE199" s="67">
        <f>(AD199*$D199*$E199*$G199*$J199*$AE$8)</f>
        <v>0</v>
      </c>
      <c r="AF199" s="68">
        <v>0</v>
      </c>
      <c r="AG199" s="67">
        <f>(AF199*$D199*$E199*$G199*$J199*$AG$8)</f>
        <v>0</v>
      </c>
      <c r="AH199" s="130">
        <v>184</v>
      </c>
      <c r="AI199" s="67">
        <f>(AH199*$D199*$E199*$G199*$J199*$AI$8)</f>
        <v>8760074.4000000004</v>
      </c>
      <c r="AJ199" s="68"/>
      <c r="AK199" s="67">
        <f>(AJ199*$D199*$E199*$G199*$J199*$AK$8)</f>
        <v>0</v>
      </c>
      <c r="AL199" s="82">
        <v>0</v>
      </c>
      <c r="AM199" s="67">
        <f>(AL199*$D199*$E199*$G199*$K199*$AM$8)</f>
        <v>0</v>
      </c>
      <c r="AN199" s="68">
        <v>0</v>
      </c>
      <c r="AO199" s="73">
        <f>(AN199*$D199*$E199*$G199*$K199*$AO$8)</f>
        <v>0</v>
      </c>
      <c r="AP199" s="68"/>
      <c r="AQ199" s="67">
        <f>(AP199*$D199*$E199*$G199*$J199*$AQ$8)</f>
        <v>0</v>
      </c>
      <c r="AR199" s="68">
        <v>0</v>
      </c>
      <c r="AS199" s="68">
        <f>(AR199*$D199*$E199*$G199*$J199*$AS$8)</f>
        <v>0</v>
      </c>
      <c r="AT199" s="68">
        <v>0</v>
      </c>
      <c r="AU199" s="68">
        <f>(AT199*$D199*$E199*$G199*$J199*$AU$8)</f>
        <v>0</v>
      </c>
      <c r="AV199" s="68">
        <v>0</v>
      </c>
      <c r="AW199" s="67">
        <f>(AV199*$D199*$E199*$G199*$J199*$AW$8)</f>
        <v>0</v>
      </c>
      <c r="AX199" s="68">
        <v>0</v>
      </c>
      <c r="AY199" s="67">
        <f>(AX199*$D199*$E199*$G199*$J199*$AY$8)</f>
        <v>0</v>
      </c>
      <c r="AZ199" s="68">
        <v>0</v>
      </c>
      <c r="BA199" s="67">
        <f>(AZ199*$D199*$E199*$G199*$J199*$BA$8)</f>
        <v>0</v>
      </c>
      <c r="BB199" s="68"/>
      <c r="BC199" s="67">
        <f>(BB199*$D199*$E199*$G199*$J199*$BC$8)</f>
        <v>0</v>
      </c>
      <c r="BD199" s="68"/>
      <c r="BE199" s="67">
        <f>(BD199*$D199*$E199*$G199*$J199*$BE$8)</f>
        <v>0</v>
      </c>
      <c r="BF199" s="68"/>
      <c r="BG199" s="67">
        <f>(BF199*$D199*$E199*$G199*$K199*$BG$8)</f>
        <v>0</v>
      </c>
      <c r="BH199" s="68">
        <v>0</v>
      </c>
      <c r="BI199" s="67">
        <f>(BH199*$D199*$E199*$G199*$K199*$BI$8)</f>
        <v>0</v>
      </c>
      <c r="BJ199" s="68">
        <v>0</v>
      </c>
      <c r="BK199" s="67">
        <f>(BJ199*$D199*$E199*$G199*$K199*$BK$8)</f>
        <v>0</v>
      </c>
      <c r="BL199" s="68">
        <v>0</v>
      </c>
      <c r="BM199" s="67">
        <f>(BL199*$D199*$E199*$G199*$K199*$BM$8)</f>
        <v>0</v>
      </c>
      <c r="BN199" s="68"/>
      <c r="BO199" s="67">
        <f>(BN199*$D199*$E199*$G199*$K199*$BO$8)</f>
        <v>0</v>
      </c>
      <c r="BP199" s="68"/>
      <c r="BQ199" s="67">
        <f>(BP199*$D199*$E199*$G199*$K199*$BQ$8)</f>
        <v>0</v>
      </c>
      <c r="BR199" s="68"/>
      <c r="BS199" s="67">
        <f>(BR199*$D199*$E199*$G199*$K199*$BS$8)</f>
        <v>0</v>
      </c>
      <c r="BT199" s="68"/>
      <c r="BU199" s="67">
        <f>(BT199*$D199*$E199*$G199*$K199*$BU$8)</f>
        <v>0</v>
      </c>
      <c r="BV199" s="68"/>
      <c r="BW199" s="67">
        <f>(BV199*$D199*$E199*$G199*$K199*$BW$8)</f>
        <v>0</v>
      </c>
      <c r="BX199" s="68"/>
      <c r="BY199" s="67">
        <f>(BX199*$D199*$E199*$G199*$K199*$BY$8)</f>
        <v>0</v>
      </c>
      <c r="BZ199" s="68"/>
      <c r="CA199" s="75">
        <f>(BZ199*$D199*$E199*$G199*$K199*$CA$8)</f>
        <v>0</v>
      </c>
      <c r="CB199" s="68">
        <v>0</v>
      </c>
      <c r="CC199" s="67">
        <f>(CB199*$D199*$E199*$G199*$J199*$CC$8)</f>
        <v>0</v>
      </c>
      <c r="CD199" s="68">
        <v>0</v>
      </c>
      <c r="CE199" s="67">
        <f>(CD199*$D199*$E199*$G199*$J199*$CE$8)</f>
        <v>0</v>
      </c>
      <c r="CF199" s="68">
        <v>0</v>
      </c>
      <c r="CG199" s="67">
        <f>(CF199*$D199*$E199*$G199*$J199*$CG$8)</f>
        <v>0</v>
      </c>
      <c r="CH199" s="68"/>
      <c r="CI199" s="68">
        <f>(CH199*$D199*$E199*$G199*$J199*$CI$8)</f>
        <v>0</v>
      </c>
      <c r="CJ199" s="68"/>
      <c r="CK199" s="67">
        <f>(CJ199*$D199*$E199*$G199*$K199*$CK$8)</f>
        <v>0</v>
      </c>
      <c r="CL199" s="68">
        <v>0</v>
      </c>
      <c r="CM199" s="67">
        <f>(CL199*$D199*$E199*$G199*$J199*$CM$8)</f>
        <v>0</v>
      </c>
      <c r="CN199" s="68"/>
      <c r="CO199" s="67">
        <f>(CN199*$D199*$E199*$G199*$J199*$CO$8)</f>
        <v>0</v>
      </c>
      <c r="CP199" s="68"/>
      <c r="CQ199" s="67">
        <f>(CP199*$D199*$E199*$G199*$J199*$CQ$8)</f>
        <v>0</v>
      </c>
      <c r="CR199" s="68"/>
      <c r="CS199" s="67">
        <f>(CR199*$D199*$E199*$G199*$J199*$CS$8)</f>
        <v>0</v>
      </c>
      <c r="CT199" s="68"/>
      <c r="CU199" s="67">
        <f>(CT199*$D199*$E199*$G199*$J199*$CU$8)</f>
        <v>0</v>
      </c>
      <c r="CV199" s="68">
        <v>0</v>
      </c>
      <c r="CW199" s="67">
        <f>(CV199*$D199*$E199*$G199*$K199*$CW$8)</f>
        <v>0</v>
      </c>
      <c r="CX199" s="82">
        <v>364</v>
      </c>
      <c r="CY199" s="67">
        <f>(CX199*$D199*$E199*$G199*$K199*$CY$8)</f>
        <v>17014626.720000003</v>
      </c>
      <c r="CZ199" s="68"/>
      <c r="DA199" s="67">
        <f>(CZ199*$D199*$E199*$G199*$J199*$DA$8)</f>
        <v>0</v>
      </c>
      <c r="DB199" s="68">
        <v>0</v>
      </c>
      <c r="DC199" s="73">
        <f>(DB199*$D199*$E199*$G199*$K199*$DC$8)</f>
        <v>0</v>
      </c>
      <c r="DD199" s="68">
        <v>0</v>
      </c>
      <c r="DE199" s="67">
        <f>(DD199*$D199*$E199*$G199*$K199*$DE$8)</f>
        <v>0</v>
      </c>
      <c r="DF199" s="83"/>
      <c r="DG199" s="67">
        <f>(DF199*$D199*$E199*$G199*$K199*$DG$8)</f>
        <v>0</v>
      </c>
      <c r="DH199" s="68"/>
      <c r="DI199" s="67">
        <f>(DH199*$D199*$E199*$G199*$K199*$DI$8)</f>
        <v>0</v>
      </c>
      <c r="DJ199" s="68"/>
      <c r="DK199" s="67">
        <f>(DJ199*$D199*$E199*$G199*$L199*$DK$8)</f>
        <v>0</v>
      </c>
      <c r="DL199" s="68"/>
      <c r="DM199" s="75">
        <f>(DL199*$D199*$E199*$G199*$M199*$DM$8)</f>
        <v>0</v>
      </c>
      <c r="DN199" s="77">
        <f t="shared" si="935"/>
        <v>1242</v>
      </c>
      <c r="DO199" s="75">
        <f t="shared" si="935"/>
        <v>62879502.420000002</v>
      </c>
    </row>
    <row r="200" spans="1:119" ht="50.25" customHeight="1" x14ac:dyDescent="0.25">
      <c r="A200" s="78"/>
      <c r="B200" s="79">
        <v>171</v>
      </c>
      <c r="C200" s="60" t="s">
        <v>327</v>
      </c>
      <c r="D200" s="61">
        <v>22900</v>
      </c>
      <c r="E200" s="80">
        <v>1.96</v>
      </c>
      <c r="F200" s="80"/>
      <c r="G200" s="63">
        <v>1</v>
      </c>
      <c r="H200" s="64"/>
      <c r="I200" s="64"/>
      <c r="J200" s="61">
        <v>1.4</v>
      </c>
      <c r="K200" s="61">
        <v>1.68</v>
      </c>
      <c r="L200" s="61">
        <v>2.23</v>
      </c>
      <c r="M200" s="65">
        <v>2.57</v>
      </c>
      <c r="N200" s="68">
        <v>20</v>
      </c>
      <c r="O200" s="67">
        <f t="shared" si="874"/>
        <v>1382427.2000000002</v>
      </c>
      <c r="P200" s="68"/>
      <c r="Q200" s="68">
        <f>(P200*$D200*$E200*$G200*$J200*$Q$8)</f>
        <v>0</v>
      </c>
      <c r="R200" s="68">
        <v>3</v>
      </c>
      <c r="S200" s="67">
        <f>(R200*$D200*$E200*$G200*$J200*$S$8)</f>
        <v>207364.08000000002</v>
      </c>
      <c r="T200" s="68"/>
      <c r="U200" s="67">
        <f t="shared" si="988"/>
        <v>0</v>
      </c>
      <c r="V200" s="68"/>
      <c r="W200" s="67">
        <f>(V200*$D200*$E200*$G200*$J200*$W$8)</f>
        <v>0</v>
      </c>
      <c r="X200" s="68"/>
      <c r="Y200" s="67">
        <f>(X200*$D200*$E200*$G200*$J200*$Y$8)</f>
        <v>0</v>
      </c>
      <c r="Z200" s="68"/>
      <c r="AA200" s="67">
        <f>(Z200*$D200*$E200*$G200*$J200*$AA$8)</f>
        <v>0</v>
      </c>
      <c r="AB200" s="68"/>
      <c r="AC200" s="67">
        <f>(AB200*$D200*$E200*$G200*$J200*$AC$8)</f>
        <v>0</v>
      </c>
      <c r="AD200" s="68"/>
      <c r="AE200" s="67">
        <f>(AD200*$D200*$E200*$G200*$J200*$AE$8)</f>
        <v>0</v>
      </c>
      <c r="AF200" s="68"/>
      <c r="AG200" s="67">
        <f>(AF200*$D200*$E200*$G200*$J200*$AG$8)</f>
        <v>0</v>
      </c>
      <c r="AH200" s="130">
        <v>3</v>
      </c>
      <c r="AI200" s="67">
        <f>(AH200*$D200*$E200*$G200*$J200*$AI$8)</f>
        <v>207364.08000000002</v>
      </c>
      <c r="AJ200" s="68"/>
      <c r="AK200" s="67">
        <f>(AJ200*$D200*$E200*$G200*$J200*$AK$8)</f>
        <v>0</v>
      </c>
      <c r="AL200" s="82">
        <v>0</v>
      </c>
      <c r="AM200" s="67">
        <f>(AL200*$D200*$E200*$G200*$K200*$AM$8)</f>
        <v>0</v>
      </c>
      <c r="AN200" s="68"/>
      <c r="AO200" s="73">
        <f>(AN200*$D200*$E200*$G200*$K200*$AO$8)</f>
        <v>0</v>
      </c>
      <c r="AP200" s="68"/>
      <c r="AQ200" s="67">
        <f>(AP200*$D200*$E200*$G200*$J200*$AQ$8)</f>
        <v>0</v>
      </c>
      <c r="AR200" s="68"/>
      <c r="AS200" s="68">
        <f>(AR200*$D200*$E200*$G200*$J200*$AS$8)</f>
        <v>0</v>
      </c>
      <c r="AT200" s="68"/>
      <c r="AU200" s="68">
        <f>(AT200*$D200*$E200*$G200*$J200*$AU$8)</f>
        <v>0</v>
      </c>
      <c r="AV200" s="68"/>
      <c r="AW200" s="67">
        <f>(AV200*$D200*$E200*$G200*$J200*$AW$8)</f>
        <v>0</v>
      </c>
      <c r="AX200" s="68"/>
      <c r="AY200" s="67">
        <f>(AX200*$D200*$E200*$G200*$J200*$AY$8)</f>
        <v>0</v>
      </c>
      <c r="AZ200" s="68"/>
      <c r="BA200" s="67">
        <f>(AZ200*$D200*$E200*$G200*$J200*$BA$8)</f>
        <v>0</v>
      </c>
      <c r="BB200" s="68"/>
      <c r="BC200" s="67">
        <f>(BB200*$D200*$E200*$G200*$J200*$BC$8)</f>
        <v>0</v>
      </c>
      <c r="BD200" s="68"/>
      <c r="BE200" s="67">
        <f>(BD200*$D200*$E200*$G200*$J200*$BE$8)</f>
        <v>0</v>
      </c>
      <c r="BF200" s="68"/>
      <c r="BG200" s="67">
        <f>(BF200*$D200*$E200*$G200*$K200*$BG$8)</f>
        <v>0</v>
      </c>
      <c r="BH200" s="68"/>
      <c r="BI200" s="67">
        <f>(BH200*$D200*$E200*$G200*$K200*$BI$8)</f>
        <v>0</v>
      </c>
      <c r="BJ200" s="68"/>
      <c r="BK200" s="67">
        <f>(BJ200*$D200*$E200*$G200*$K200*$BK$8)</f>
        <v>0</v>
      </c>
      <c r="BL200" s="68"/>
      <c r="BM200" s="67">
        <f>(BL200*$D200*$E200*$G200*$K200*$BM$8)</f>
        <v>0</v>
      </c>
      <c r="BN200" s="68"/>
      <c r="BO200" s="67">
        <f>(BN200*$D200*$E200*$G200*$K200*$BO$8)</f>
        <v>0</v>
      </c>
      <c r="BP200" s="68"/>
      <c r="BQ200" s="67">
        <f>(BP200*$D200*$E200*$G200*$K200*$BQ$8)</f>
        <v>0</v>
      </c>
      <c r="BR200" s="68"/>
      <c r="BS200" s="67">
        <f>(BR200*$D200*$E200*$G200*$K200*$BS$8)</f>
        <v>0</v>
      </c>
      <c r="BT200" s="68"/>
      <c r="BU200" s="67">
        <f>(BT200*$D200*$E200*$G200*$K200*$BU$8)</f>
        <v>0</v>
      </c>
      <c r="BV200" s="68"/>
      <c r="BW200" s="67">
        <f>(BV200*$D200*$E200*$G200*$K200*$BW$8)</f>
        <v>0</v>
      </c>
      <c r="BX200" s="68"/>
      <c r="BY200" s="67">
        <f>(BX200*$D200*$E200*$G200*$K200*$BY$8)</f>
        <v>0</v>
      </c>
      <c r="BZ200" s="68"/>
      <c r="CA200" s="75">
        <f>(BZ200*$D200*$E200*$G200*$K200*$CA$8)</f>
        <v>0</v>
      </c>
      <c r="CB200" s="68"/>
      <c r="CC200" s="67">
        <f>(CB200*$D200*$E200*$G200*$J200*$CC$8)</f>
        <v>0</v>
      </c>
      <c r="CD200" s="68"/>
      <c r="CE200" s="67">
        <f>(CD200*$D200*$E200*$G200*$J200*$CE$8)</f>
        <v>0</v>
      </c>
      <c r="CF200" s="68"/>
      <c r="CG200" s="67">
        <f>(CF200*$D200*$E200*$G200*$J200*$CG$8)</f>
        <v>0</v>
      </c>
      <c r="CH200" s="68"/>
      <c r="CI200" s="68">
        <f>(CH200*$D200*$E200*$G200*$J200*$CI$8)</f>
        <v>0</v>
      </c>
      <c r="CJ200" s="68"/>
      <c r="CK200" s="67">
        <f>(CJ200*$D200*$E200*$G200*$K200*$CK$8)</f>
        <v>0</v>
      </c>
      <c r="CL200" s="68"/>
      <c r="CM200" s="67">
        <f>(CL200*$D200*$E200*$G200*$J200*$CM$8)</f>
        <v>0</v>
      </c>
      <c r="CN200" s="68"/>
      <c r="CO200" s="67">
        <f>(CN200*$D200*$E200*$G200*$J200*$CO$8)</f>
        <v>0</v>
      </c>
      <c r="CP200" s="68"/>
      <c r="CQ200" s="67">
        <f>(CP200*$D200*$E200*$G200*$J200*$CQ$8)</f>
        <v>0</v>
      </c>
      <c r="CR200" s="68"/>
      <c r="CS200" s="67">
        <f>(CR200*$D200*$E200*$G200*$J200*$CS$8)</f>
        <v>0</v>
      </c>
      <c r="CT200" s="68"/>
      <c r="CU200" s="67">
        <f>(CT200*$D200*$E200*$G200*$J200*$CU$8)</f>
        <v>0</v>
      </c>
      <c r="CV200" s="68"/>
      <c r="CW200" s="67">
        <f>(CV200*$D200*$E200*$G200*$K200*$CW$8)</f>
        <v>0</v>
      </c>
      <c r="CX200" s="82">
        <v>20</v>
      </c>
      <c r="CY200" s="67">
        <f>(CX200*$D200*$E200*$G200*$K200*$CY$8)</f>
        <v>1357292.16</v>
      </c>
      <c r="CZ200" s="68"/>
      <c r="DA200" s="67">
        <f>(CZ200*$D200*$E200*$G200*$J200*$DA$8)</f>
        <v>0</v>
      </c>
      <c r="DB200" s="68"/>
      <c r="DC200" s="73">
        <f>(DB200*$D200*$E200*$G200*$K200*$DC$8)</f>
        <v>0</v>
      </c>
      <c r="DD200" s="68"/>
      <c r="DE200" s="67">
        <f>(DD200*$D200*$E200*$G200*$K200*$DE$8)</f>
        <v>0</v>
      </c>
      <c r="DF200" s="83"/>
      <c r="DG200" s="67">
        <f>(DF200*$D200*$E200*$G200*$K200*$DG$8)</f>
        <v>0</v>
      </c>
      <c r="DH200" s="68"/>
      <c r="DI200" s="67">
        <f>(DH200*$D200*$E200*$G200*$K200*$DI$8)</f>
        <v>0</v>
      </c>
      <c r="DJ200" s="68"/>
      <c r="DK200" s="67">
        <f>(DJ200*$D200*$E200*$G200*$L200*$DK$8)</f>
        <v>0</v>
      </c>
      <c r="DL200" s="68"/>
      <c r="DM200" s="75">
        <f>(DL200*$D200*$E200*$G200*$M200*$DM$8)</f>
        <v>0</v>
      </c>
      <c r="DN200" s="77">
        <f t="shared" si="935"/>
        <v>46</v>
      </c>
      <c r="DO200" s="75">
        <f t="shared" si="935"/>
        <v>3154447.5200000005</v>
      </c>
    </row>
    <row r="201" spans="1:119" ht="18.75" customHeight="1" x14ac:dyDescent="0.25">
      <c r="A201" s="78"/>
      <c r="B201" s="79">
        <v>172</v>
      </c>
      <c r="C201" s="60" t="s">
        <v>328</v>
      </c>
      <c r="D201" s="61">
        <v>22900</v>
      </c>
      <c r="E201" s="63">
        <v>25</v>
      </c>
      <c r="F201" s="80"/>
      <c r="G201" s="176">
        <v>1</v>
      </c>
      <c r="H201" s="133"/>
      <c r="I201" s="133"/>
      <c r="J201" s="61">
        <v>1.4</v>
      </c>
      <c r="K201" s="61">
        <v>1.68</v>
      </c>
      <c r="L201" s="61">
        <v>2.23</v>
      </c>
      <c r="M201" s="65">
        <v>2.57</v>
      </c>
      <c r="N201" s="68"/>
      <c r="O201" s="67">
        <f>(N201*$D201*$E201*$G201*$J201)</f>
        <v>0</v>
      </c>
      <c r="P201" s="68"/>
      <c r="Q201" s="68">
        <f>(P201*$D201*$E201*$G201*$J201)</f>
        <v>0</v>
      </c>
      <c r="R201" s="68"/>
      <c r="S201" s="67">
        <f>(R201*$D201*$E201*$G201*$J201)</f>
        <v>0</v>
      </c>
      <c r="T201" s="68"/>
      <c r="U201" s="67">
        <f>(T201*$D201*$E201*$G201*$J201)</f>
        <v>0</v>
      </c>
      <c r="V201" s="68"/>
      <c r="W201" s="67">
        <f>(V201*$D201*$E201*$G201*$J201)</f>
        <v>0</v>
      </c>
      <c r="X201" s="68">
        <v>23</v>
      </c>
      <c r="Y201" s="67">
        <f>(X201*$D201*$E201*$G201*$J201)</f>
        <v>18434500</v>
      </c>
      <c r="Z201" s="68"/>
      <c r="AA201" s="67">
        <f>(Z201*$D201*$E201*$G201*$J201)</f>
        <v>0</v>
      </c>
      <c r="AB201" s="68"/>
      <c r="AC201" s="67">
        <f>(AB201*$D201*$E201*$G201*$J201)</f>
        <v>0</v>
      </c>
      <c r="AD201" s="68"/>
      <c r="AE201" s="67">
        <f>(AD201*$D201*$E201*$G201*$J201)</f>
        <v>0</v>
      </c>
      <c r="AF201" s="68"/>
      <c r="AG201" s="67">
        <f>(AF201*$D201*$E201*$G201*$J201)</f>
        <v>0</v>
      </c>
      <c r="AH201" s="130"/>
      <c r="AI201" s="67">
        <f>(AH201*$D201*$E201*$G201*$J201)</f>
        <v>0</v>
      </c>
      <c r="AJ201" s="68"/>
      <c r="AK201" s="67">
        <f>(AJ201*$D201*$E201*$G201*$J201)</f>
        <v>0</v>
      </c>
      <c r="AL201" s="82">
        <v>0</v>
      </c>
      <c r="AM201" s="67">
        <f>(AL201*$D201*$E201*$G201*$K201)</f>
        <v>0</v>
      </c>
      <c r="AN201" s="68"/>
      <c r="AO201" s="73">
        <f>(AN201*$D201*$E201*$G201*$K201)</f>
        <v>0</v>
      </c>
      <c r="AP201" s="68"/>
      <c r="AQ201" s="67">
        <f>(AP201*$D201*$E201*$G201*$J201)</f>
        <v>0</v>
      </c>
      <c r="AR201" s="68"/>
      <c r="AS201" s="68">
        <f>(AR201*$D201*$E201*$G201*$J201)</f>
        <v>0</v>
      </c>
      <c r="AT201" s="68"/>
      <c r="AU201" s="68">
        <f>(AT201*$D201*$E201*$G201*$J201)</f>
        <v>0</v>
      </c>
      <c r="AV201" s="68"/>
      <c r="AW201" s="67">
        <f>(AV201*$D201*$E201*$G201*$J201)</f>
        <v>0</v>
      </c>
      <c r="AX201" s="68"/>
      <c r="AY201" s="67">
        <f>(AX201*$D201*$E201*$G201*$J201)</f>
        <v>0</v>
      </c>
      <c r="AZ201" s="68"/>
      <c r="BA201" s="67">
        <f>(AZ201*$D201*$E201*$G201*$J201)</f>
        <v>0</v>
      </c>
      <c r="BB201" s="68"/>
      <c r="BC201" s="67">
        <f>(BB201*$D201*$E201*$G201*$J201)</f>
        <v>0</v>
      </c>
      <c r="BD201" s="68"/>
      <c r="BE201" s="67">
        <f>(BD201*$D201*$E201*$G201*$J201)</f>
        <v>0</v>
      </c>
      <c r="BF201" s="68"/>
      <c r="BG201" s="67">
        <f>(BF201*$D201*$E201*$G201*$K201)</f>
        <v>0</v>
      </c>
      <c r="BH201" s="68"/>
      <c r="BI201" s="67">
        <f>(BH201*$D201*$E201*$G201*$K201)</f>
        <v>0</v>
      </c>
      <c r="BJ201" s="68"/>
      <c r="BK201" s="67">
        <f>(BJ201*$D201*$E201*$G201*$K201)</f>
        <v>0</v>
      </c>
      <c r="BL201" s="68"/>
      <c r="BM201" s="67">
        <f>(BL201*$D201*$E201*$G201*$K201)</f>
        <v>0</v>
      </c>
      <c r="BN201" s="68"/>
      <c r="BO201" s="67">
        <f>(BN201*$D201*$E201*$G201*$K201)</f>
        <v>0</v>
      </c>
      <c r="BP201" s="68"/>
      <c r="BQ201" s="67">
        <f>(BP201*$D201*$E201*$G201*$K201)</f>
        <v>0</v>
      </c>
      <c r="BR201" s="68"/>
      <c r="BS201" s="67">
        <f>(BR201*$D201*$E201*$G201*$K201)</f>
        <v>0</v>
      </c>
      <c r="BT201" s="68"/>
      <c r="BU201" s="67">
        <f>(BT201*$D201*$E201*$G201*$K201)</f>
        <v>0</v>
      </c>
      <c r="BV201" s="68"/>
      <c r="BW201" s="67">
        <f>(BV201*$D201*$E201*$G201*$K201)</f>
        <v>0</v>
      </c>
      <c r="BX201" s="68"/>
      <c r="BY201" s="67">
        <f>(BX201*$D201*$E201*$G201*$K201)</f>
        <v>0</v>
      </c>
      <c r="BZ201" s="68"/>
      <c r="CA201" s="75">
        <f>(BZ201*$D201*$E201*$G201*$K201)</f>
        <v>0</v>
      </c>
      <c r="CB201" s="68"/>
      <c r="CC201" s="67">
        <f>(CB201*$D201*$E201*$G201*$J201)</f>
        <v>0</v>
      </c>
      <c r="CD201" s="68"/>
      <c r="CE201" s="67">
        <f>(CD201*$D201*$E201*$G201*$J201)</f>
        <v>0</v>
      </c>
      <c r="CF201" s="68"/>
      <c r="CG201" s="67">
        <f>(CF201*$D201*$E201*$G201*$J201)</f>
        <v>0</v>
      </c>
      <c r="CH201" s="68"/>
      <c r="CI201" s="68">
        <f>(CH201*$D201*$E201*$G201*$J201)</f>
        <v>0</v>
      </c>
      <c r="CJ201" s="68"/>
      <c r="CK201" s="67">
        <f>(CJ201*$D201*$E201*$G201*$K201)</f>
        <v>0</v>
      </c>
      <c r="CL201" s="68"/>
      <c r="CM201" s="67">
        <f>(CL201*$D201*$E201*$G201*$J201)</f>
        <v>0</v>
      </c>
      <c r="CN201" s="68"/>
      <c r="CO201" s="67">
        <f>(CN201*$D201*$E201*$G201*$J201)</f>
        <v>0</v>
      </c>
      <c r="CP201" s="68"/>
      <c r="CQ201" s="67">
        <f>(CP201*$D201*$E201*$G201*$J201)</f>
        <v>0</v>
      </c>
      <c r="CR201" s="68"/>
      <c r="CS201" s="67">
        <f>(CR201*$D201*$E201*$G201*$J201)</f>
        <v>0</v>
      </c>
      <c r="CT201" s="68"/>
      <c r="CU201" s="67">
        <f>(CT201*$D201*$E201*$G201*$J201)</f>
        <v>0</v>
      </c>
      <c r="CV201" s="68"/>
      <c r="CW201" s="67">
        <f>(CV201*$D201*$E201*$G201*$K201)</f>
        <v>0</v>
      </c>
      <c r="CX201" s="82">
        <v>0</v>
      </c>
      <c r="CY201" s="67">
        <f>(CX201*$D201*$E201*$G201*$K201)</f>
        <v>0</v>
      </c>
      <c r="CZ201" s="68"/>
      <c r="DA201" s="67">
        <f>(CZ201*$D201*$E201*$G201*$J201)</f>
        <v>0</v>
      </c>
      <c r="DB201" s="68"/>
      <c r="DC201" s="73">
        <f>(DB201*$D201*$E201*$G201*$K201)</f>
        <v>0</v>
      </c>
      <c r="DD201" s="68"/>
      <c r="DE201" s="67">
        <f>(DD201*$D201*$E201*$G201*$K201)</f>
        <v>0</v>
      </c>
      <c r="DF201" s="83"/>
      <c r="DG201" s="67">
        <f>(DF201*$D201*$E201*$G201*$K201)</f>
        <v>0</v>
      </c>
      <c r="DH201" s="68"/>
      <c r="DI201" s="67">
        <f>(DH201*$D201*$E201*$G201*$K201)</f>
        <v>0</v>
      </c>
      <c r="DJ201" s="68"/>
      <c r="DK201" s="67">
        <f>(DJ201*$D201*$E201*$G201*$L201)</f>
        <v>0</v>
      </c>
      <c r="DL201" s="68"/>
      <c r="DM201" s="75">
        <f>(DL201*$D201*$E201*$G201*$M201)</f>
        <v>0</v>
      </c>
      <c r="DN201" s="77">
        <f t="shared" si="935"/>
        <v>23</v>
      </c>
      <c r="DO201" s="75">
        <f t="shared" si="935"/>
        <v>18434500</v>
      </c>
    </row>
    <row r="202" spans="1:119" ht="15.75" customHeight="1" x14ac:dyDescent="0.25">
      <c r="A202" s="78">
        <v>21</v>
      </c>
      <c r="B202" s="154"/>
      <c r="C202" s="153" t="s">
        <v>329</v>
      </c>
      <c r="D202" s="61">
        <v>22900</v>
      </c>
      <c r="E202" s="155">
        <v>0.92</v>
      </c>
      <c r="F202" s="155"/>
      <c r="G202" s="63">
        <v>1</v>
      </c>
      <c r="H202" s="64"/>
      <c r="I202" s="64"/>
      <c r="J202" s="61">
        <v>1.4</v>
      </c>
      <c r="K202" s="61">
        <v>1.68</v>
      </c>
      <c r="L202" s="61">
        <v>2.23</v>
      </c>
      <c r="M202" s="65">
        <v>2.57</v>
      </c>
      <c r="N202" s="88">
        <f>SUM(N203:N210)</f>
        <v>0</v>
      </c>
      <c r="O202" s="88">
        <f t="shared" ref="O202:BZ202" si="989">SUM(O203:O210)</f>
        <v>0</v>
      </c>
      <c r="P202" s="88">
        <f t="shared" si="989"/>
        <v>0</v>
      </c>
      <c r="Q202" s="88">
        <f t="shared" si="989"/>
        <v>0</v>
      </c>
      <c r="R202" s="88">
        <f t="shared" si="989"/>
        <v>0</v>
      </c>
      <c r="S202" s="88">
        <f t="shared" si="989"/>
        <v>0</v>
      </c>
      <c r="T202" s="88">
        <f t="shared" si="989"/>
        <v>0</v>
      </c>
      <c r="U202" s="88">
        <f t="shared" si="989"/>
        <v>0</v>
      </c>
      <c r="V202" s="88">
        <f t="shared" si="989"/>
        <v>0</v>
      </c>
      <c r="W202" s="88">
        <f t="shared" si="989"/>
        <v>0</v>
      </c>
      <c r="X202" s="88">
        <f t="shared" si="989"/>
        <v>0</v>
      </c>
      <c r="Y202" s="88">
        <f t="shared" si="989"/>
        <v>0</v>
      </c>
      <c r="Z202" s="88">
        <f t="shared" si="989"/>
        <v>0</v>
      </c>
      <c r="AA202" s="88">
        <f t="shared" si="989"/>
        <v>0</v>
      </c>
      <c r="AB202" s="88">
        <f t="shared" si="989"/>
        <v>6237</v>
      </c>
      <c r="AC202" s="88">
        <f t="shared" si="989"/>
        <v>275096963.07799995</v>
      </c>
      <c r="AD202" s="88">
        <f t="shared" si="989"/>
        <v>0</v>
      </c>
      <c r="AE202" s="88">
        <f t="shared" si="989"/>
        <v>0</v>
      </c>
      <c r="AF202" s="88">
        <f t="shared" si="989"/>
        <v>0</v>
      </c>
      <c r="AG202" s="88">
        <f t="shared" si="989"/>
        <v>0</v>
      </c>
      <c r="AH202" s="88">
        <f t="shared" si="989"/>
        <v>0</v>
      </c>
      <c r="AI202" s="88">
        <f t="shared" si="989"/>
        <v>0</v>
      </c>
      <c r="AJ202" s="88">
        <f t="shared" si="989"/>
        <v>2563</v>
      </c>
      <c r="AK202" s="88">
        <f t="shared" si="989"/>
        <v>53930489.543349996</v>
      </c>
      <c r="AL202" s="88">
        <f t="shared" si="989"/>
        <v>0</v>
      </c>
      <c r="AM202" s="88">
        <f t="shared" si="989"/>
        <v>0</v>
      </c>
      <c r="AN202" s="88">
        <f t="shared" si="989"/>
        <v>0</v>
      </c>
      <c r="AO202" s="88">
        <f t="shared" si="989"/>
        <v>0</v>
      </c>
      <c r="AP202" s="88">
        <v>0</v>
      </c>
      <c r="AQ202" s="88">
        <f t="shared" si="989"/>
        <v>0</v>
      </c>
      <c r="AR202" s="88">
        <f t="shared" si="989"/>
        <v>5</v>
      </c>
      <c r="AS202" s="88">
        <f t="shared" si="989"/>
        <v>73577.7</v>
      </c>
      <c r="AT202" s="88">
        <f t="shared" si="989"/>
        <v>0</v>
      </c>
      <c r="AU202" s="88">
        <f t="shared" si="989"/>
        <v>0</v>
      </c>
      <c r="AV202" s="88">
        <f t="shared" si="989"/>
        <v>0</v>
      </c>
      <c r="AW202" s="88">
        <f t="shared" si="989"/>
        <v>0</v>
      </c>
      <c r="AX202" s="88">
        <f t="shared" si="989"/>
        <v>0</v>
      </c>
      <c r="AY202" s="88">
        <f t="shared" si="989"/>
        <v>0</v>
      </c>
      <c r="AZ202" s="88">
        <f t="shared" si="989"/>
        <v>0</v>
      </c>
      <c r="BA202" s="88">
        <f t="shared" si="989"/>
        <v>0</v>
      </c>
      <c r="BB202" s="88">
        <f t="shared" si="989"/>
        <v>0</v>
      </c>
      <c r="BC202" s="88">
        <f t="shared" si="989"/>
        <v>0</v>
      </c>
      <c r="BD202" s="88">
        <f t="shared" si="989"/>
        <v>0</v>
      </c>
      <c r="BE202" s="88">
        <f t="shared" si="989"/>
        <v>0</v>
      </c>
      <c r="BF202" s="88">
        <f t="shared" si="989"/>
        <v>1</v>
      </c>
      <c r="BG202" s="88">
        <f t="shared" si="989"/>
        <v>19620.719999999998</v>
      </c>
      <c r="BH202" s="88">
        <f t="shared" si="989"/>
        <v>4</v>
      </c>
      <c r="BI202" s="88">
        <f t="shared" si="989"/>
        <v>101566.08</v>
      </c>
      <c r="BJ202" s="88">
        <f t="shared" si="989"/>
        <v>0</v>
      </c>
      <c r="BK202" s="88">
        <f t="shared" si="989"/>
        <v>0</v>
      </c>
      <c r="BL202" s="88">
        <f t="shared" si="989"/>
        <v>0</v>
      </c>
      <c r="BM202" s="88">
        <f t="shared" si="989"/>
        <v>0</v>
      </c>
      <c r="BN202" s="88">
        <f t="shared" si="989"/>
        <v>0</v>
      </c>
      <c r="BO202" s="88">
        <f t="shared" si="989"/>
        <v>0</v>
      </c>
      <c r="BP202" s="88">
        <f t="shared" si="989"/>
        <v>0</v>
      </c>
      <c r="BQ202" s="88">
        <f t="shared" si="989"/>
        <v>0</v>
      </c>
      <c r="BR202" s="88">
        <f t="shared" si="989"/>
        <v>0</v>
      </c>
      <c r="BS202" s="88">
        <f t="shared" si="989"/>
        <v>0</v>
      </c>
      <c r="BT202" s="88">
        <f t="shared" si="989"/>
        <v>0</v>
      </c>
      <c r="BU202" s="88">
        <f t="shared" si="989"/>
        <v>0</v>
      </c>
      <c r="BV202" s="88">
        <f t="shared" si="989"/>
        <v>5</v>
      </c>
      <c r="BW202" s="88">
        <f t="shared" si="989"/>
        <v>122629.49999999999</v>
      </c>
      <c r="BX202" s="88">
        <f t="shared" si="989"/>
        <v>0</v>
      </c>
      <c r="BY202" s="88">
        <f t="shared" si="989"/>
        <v>0</v>
      </c>
      <c r="BZ202" s="88">
        <f t="shared" si="989"/>
        <v>0</v>
      </c>
      <c r="CA202" s="88">
        <f t="shared" ref="CA202:DO202" si="990">SUM(CA203:CA210)</f>
        <v>0</v>
      </c>
      <c r="CB202" s="88">
        <f t="shared" si="990"/>
        <v>0</v>
      </c>
      <c r="CC202" s="88">
        <f t="shared" si="990"/>
        <v>0</v>
      </c>
      <c r="CD202" s="88">
        <f t="shared" si="990"/>
        <v>0</v>
      </c>
      <c r="CE202" s="88">
        <f t="shared" si="990"/>
        <v>0</v>
      </c>
      <c r="CF202" s="88">
        <f t="shared" si="990"/>
        <v>0</v>
      </c>
      <c r="CG202" s="88">
        <f t="shared" si="990"/>
        <v>0</v>
      </c>
      <c r="CH202" s="88">
        <f t="shared" si="990"/>
        <v>0</v>
      </c>
      <c r="CI202" s="88">
        <f t="shared" si="990"/>
        <v>0</v>
      </c>
      <c r="CJ202" s="88">
        <f t="shared" si="990"/>
        <v>0</v>
      </c>
      <c r="CK202" s="88">
        <f t="shared" si="990"/>
        <v>0</v>
      </c>
      <c r="CL202" s="88">
        <f t="shared" si="990"/>
        <v>0</v>
      </c>
      <c r="CM202" s="88">
        <f t="shared" si="990"/>
        <v>0</v>
      </c>
      <c r="CN202" s="88">
        <f t="shared" si="990"/>
        <v>0</v>
      </c>
      <c r="CO202" s="88">
        <f t="shared" si="990"/>
        <v>0</v>
      </c>
      <c r="CP202" s="88">
        <f t="shared" si="990"/>
        <v>0</v>
      </c>
      <c r="CQ202" s="88">
        <f t="shared" si="990"/>
        <v>0</v>
      </c>
      <c r="CR202" s="88">
        <f t="shared" si="990"/>
        <v>0</v>
      </c>
      <c r="CS202" s="88">
        <f t="shared" si="990"/>
        <v>0</v>
      </c>
      <c r="CT202" s="88">
        <f t="shared" si="990"/>
        <v>0</v>
      </c>
      <c r="CU202" s="88">
        <f t="shared" si="990"/>
        <v>0</v>
      </c>
      <c r="CV202" s="88">
        <f t="shared" si="990"/>
        <v>0</v>
      </c>
      <c r="CW202" s="88">
        <f t="shared" si="990"/>
        <v>0</v>
      </c>
      <c r="CX202" s="88">
        <f t="shared" si="990"/>
        <v>1248</v>
      </c>
      <c r="CY202" s="88">
        <f t="shared" si="990"/>
        <v>28703183.027400002</v>
      </c>
      <c r="CZ202" s="88">
        <f t="shared" si="990"/>
        <v>0</v>
      </c>
      <c r="DA202" s="88">
        <f t="shared" si="990"/>
        <v>0</v>
      </c>
      <c r="DB202" s="88">
        <f t="shared" si="990"/>
        <v>0</v>
      </c>
      <c r="DC202" s="91">
        <f t="shared" si="990"/>
        <v>0</v>
      </c>
      <c r="DD202" s="88">
        <f t="shared" si="990"/>
        <v>0</v>
      </c>
      <c r="DE202" s="88">
        <f t="shared" si="990"/>
        <v>0</v>
      </c>
      <c r="DF202" s="92">
        <f t="shared" si="990"/>
        <v>1</v>
      </c>
      <c r="DG202" s="88">
        <f t="shared" si="990"/>
        <v>23544.863999999998</v>
      </c>
      <c r="DH202" s="88">
        <f t="shared" si="990"/>
        <v>33</v>
      </c>
      <c r="DI202" s="88">
        <f t="shared" si="990"/>
        <v>731656.64879999997</v>
      </c>
      <c r="DJ202" s="88">
        <v>0</v>
      </c>
      <c r="DK202" s="88">
        <f t="shared" si="990"/>
        <v>0</v>
      </c>
      <c r="DL202" s="88">
        <f t="shared" si="990"/>
        <v>0</v>
      </c>
      <c r="DM202" s="88">
        <f t="shared" si="990"/>
        <v>0</v>
      </c>
      <c r="DN202" s="88">
        <f t="shared" si="990"/>
        <v>10097</v>
      </c>
      <c r="DO202" s="88">
        <f t="shared" si="990"/>
        <v>358803231.16154993</v>
      </c>
    </row>
    <row r="203" spans="1:119" ht="25.5" customHeight="1" x14ac:dyDescent="0.25">
      <c r="A203" s="78"/>
      <c r="B203" s="79">
        <v>173</v>
      </c>
      <c r="C203" s="60" t="s">
        <v>330</v>
      </c>
      <c r="D203" s="61">
        <v>22900</v>
      </c>
      <c r="E203" s="80">
        <v>0.49</v>
      </c>
      <c r="F203" s="134"/>
      <c r="G203" s="63">
        <v>1</v>
      </c>
      <c r="H203" s="134">
        <v>0.63</v>
      </c>
      <c r="I203" s="177"/>
      <c r="J203" s="61">
        <v>1.4</v>
      </c>
      <c r="K203" s="61">
        <v>1.68</v>
      </c>
      <c r="L203" s="61">
        <v>2.23</v>
      </c>
      <c r="M203" s="65">
        <v>2.57</v>
      </c>
      <c r="N203" s="68"/>
      <c r="O203" s="67">
        <f t="shared" si="874"/>
        <v>0</v>
      </c>
      <c r="P203" s="68"/>
      <c r="Q203" s="68">
        <f>(P203*$D203*$E203*$G203*$J203*$Q$8)</f>
        <v>0</v>
      </c>
      <c r="R203" s="68"/>
      <c r="S203" s="67">
        <f>(R203*$D203*$E203*$G203*$J203*$S$8)</f>
        <v>0</v>
      </c>
      <c r="T203" s="68"/>
      <c r="U203" s="67">
        <f>(T203/12*7*$D203*$E203*$G203*$J203*$U$8)+(T203/12*5*$D203*$E203*$G203*$J203*$U$9)</f>
        <v>0</v>
      </c>
      <c r="V203" s="68">
        <v>0</v>
      </c>
      <c r="W203" s="67">
        <f>(V203*$D203*$E203*$G203*$J203*$W$8)</f>
        <v>0</v>
      </c>
      <c r="X203" s="68">
        <v>0</v>
      </c>
      <c r="Y203" s="67">
        <f>(X203*$D203*$E203*$G203*$J203*$Y$8)</f>
        <v>0</v>
      </c>
      <c r="Z203" s="68"/>
      <c r="AA203" s="67">
        <f>(Z203*$D203*$E203*$G203*$J203*$AA$8)</f>
        <v>0</v>
      </c>
      <c r="AB203" s="68">
        <v>235</v>
      </c>
      <c r="AC203" s="67">
        <f>(AB203/12*9*$D203*$E203*$G203*$J203*$AC$8)+(AB203/12*3*$D203*$E203*$H203*$J203*$AC$8)</f>
        <v>4690316.2844999991</v>
      </c>
      <c r="AD203" s="68"/>
      <c r="AE203" s="67">
        <f>(AD203*$D203*$E203*$G203*$J203*$AE$8)</f>
        <v>0</v>
      </c>
      <c r="AF203" s="68">
        <v>0</v>
      </c>
      <c r="AG203" s="67">
        <f>(AF203*$D203*$E203*$G203*$J203*$AG$8)</f>
        <v>0</v>
      </c>
      <c r="AH203" s="130"/>
      <c r="AI203" s="67">
        <f>(AH203*$D203*$E203*$G203*$J203*$AI$8)</f>
        <v>0</v>
      </c>
      <c r="AJ203" s="68">
        <v>377</v>
      </c>
      <c r="AK203" s="67">
        <f>(AJ203/12*9*$D203*$E203*$G203*$J203*$AK$8)+(AJ203/12*3*$D203*$E203*$H203*$J203*$AK$8)</f>
        <v>5912079.5233499995</v>
      </c>
      <c r="AL203" s="82">
        <v>0</v>
      </c>
      <c r="AM203" s="67">
        <f>(AL203*$D203*$E203*$G203*$K203*$AM$8)</f>
        <v>0</v>
      </c>
      <c r="AN203" s="68">
        <v>0</v>
      </c>
      <c r="AO203" s="73">
        <f>(AN203*$D203*$E203*$G203*$K203*$AO$8)</f>
        <v>0</v>
      </c>
      <c r="AP203" s="68"/>
      <c r="AQ203" s="67">
        <f>(AP203*$D203*$E203*$G203*$J203*$AQ$8)</f>
        <v>0</v>
      </c>
      <c r="AR203" s="68"/>
      <c r="AS203" s="68">
        <f>(AR203*$D203*$E203*$G203*$J203*$AS$8)</f>
        <v>0</v>
      </c>
      <c r="AT203" s="68">
        <v>0</v>
      </c>
      <c r="AU203" s="68">
        <f>(AT203*$D203*$E203*$G203*$J203*$AU$8)</f>
        <v>0</v>
      </c>
      <c r="AV203" s="68">
        <v>0</v>
      </c>
      <c r="AW203" s="67">
        <f>(AV203*$D203*$E203*$G203*$J203*$AW$8)</f>
        <v>0</v>
      </c>
      <c r="AX203" s="68">
        <v>0</v>
      </c>
      <c r="AY203" s="67">
        <f>(AX203*$D203*$E203*$G203*$J203*$AY$8)</f>
        <v>0</v>
      </c>
      <c r="AZ203" s="68">
        <v>0</v>
      </c>
      <c r="BA203" s="67">
        <f>(AZ203*$D203*$E203*$G203*$J203*$BA$8)</f>
        <v>0</v>
      </c>
      <c r="BB203" s="68"/>
      <c r="BC203" s="67">
        <f>(BB203*$D203*$E203*$G203*$J203*$BC$8)</f>
        <v>0</v>
      </c>
      <c r="BD203" s="68"/>
      <c r="BE203" s="67">
        <f>(BD203*$D203*$E203*$G203*$J203*$BE$8)</f>
        <v>0</v>
      </c>
      <c r="BF203" s="68"/>
      <c r="BG203" s="67">
        <f>(BF203*$D203*$E203*$G203*$K203*$BG$8)</f>
        <v>0</v>
      </c>
      <c r="BH203" s="68">
        <v>0</v>
      </c>
      <c r="BI203" s="67">
        <f>(BH203*$D203*$E203*$G203*$K203*$BI$8)</f>
        <v>0</v>
      </c>
      <c r="BJ203" s="68">
        <v>0</v>
      </c>
      <c r="BK203" s="67">
        <f>(BJ203*$D203*$E203*$G203*$K203*$BK$8)</f>
        <v>0</v>
      </c>
      <c r="BL203" s="68">
        <v>0</v>
      </c>
      <c r="BM203" s="67">
        <f>(BL203*$D203*$E203*$G203*$K203*$BM$8)</f>
        <v>0</v>
      </c>
      <c r="BN203" s="68"/>
      <c r="BO203" s="67">
        <f>(BN203*$D203*$E203*$G203*$K203*$BO$8)</f>
        <v>0</v>
      </c>
      <c r="BP203" s="68"/>
      <c r="BQ203" s="67">
        <f>(BP203*$D203*$E203*$G203*$K203*$BQ$8)</f>
        <v>0</v>
      </c>
      <c r="BR203" s="68"/>
      <c r="BS203" s="67">
        <f>(BR203*$D203*$E203*$G203*$K203*$BS$8)</f>
        <v>0</v>
      </c>
      <c r="BT203" s="68"/>
      <c r="BU203" s="67">
        <f>(BT203*$D203*$E203*$G203*$K203*$BU$8)</f>
        <v>0</v>
      </c>
      <c r="BV203" s="68"/>
      <c r="BW203" s="67">
        <f>(BV203*$D203*$E203*$G203*$K203*$BW$8)</f>
        <v>0</v>
      </c>
      <c r="BX203" s="68"/>
      <c r="BY203" s="67">
        <f>(BX203*$D203*$E203*$G203*$K203*$BY$8)</f>
        <v>0</v>
      </c>
      <c r="BZ203" s="68"/>
      <c r="CA203" s="75">
        <f>(BZ203*$D203*$E203*$G203*$K203*$CA$8)</f>
        <v>0</v>
      </c>
      <c r="CB203" s="68">
        <v>0</v>
      </c>
      <c r="CC203" s="67">
        <f>(CB203*$D203*$E203*$G203*$J203*$CC$8)</f>
        <v>0</v>
      </c>
      <c r="CD203" s="68">
        <v>0</v>
      </c>
      <c r="CE203" s="67">
        <f>(CD203*$D203*$E203*$G203*$J203*$CE$8)</f>
        <v>0</v>
      </c>
      <c r="CF203" s="68">
        <v>0</v>
      </c>
      <c r="CG203" s="67">
        <f>(CF203*$D203*$E203*$G203*$J203*$CG$8)</f>
        <v>0</v>
      </c>
      <c r="CH203" s="68"/>
      <c r="CI203" s="68">
        <f>(CH203*$D203*$E203*$G203*$J203*$CI$8)</f>
        <v>0</v>
      </c>
      <c r="CJ203" s="68"/>
      <c r="CK203" s="67">
        <f>(CJ203*$D203*$E203*$G203*$K203*$CK$8)</f>
        <v>0</v>
      </c>
      <c r="CL203" s="68">
        <v>0</v>
      </c>
      <c r="CM203" s="67">
        <f>(CL203*$D203*$E203*$G203*$J203*$CM$8)</f>
        <v>0</v>
      </c>
      <c r="CN203" s="68"/>
      <c r="CO203" s="67">
        <f>(CN203*$D203*$E203*$G203*$J203*$CO$8)</f>
        <v>0</v>
      </c>
      <c r="CP203" s="68"/>
      <c r="CQ203" s="67">
        <f>(CP203*$D203*$E203*$G203*$J203*$CQ$8)</f>
        <v>0</v>
      </c>
      <c r="CR203" s="68"/>
      <c r="CS203" s="67">
        <f>(CR203*$D203*$E203*$G203*$J203*$CS$8)</f>
        <v>0</v>
      </c>
      <c r="CT203" s="68"/>
      <c r="CU203" s="67">
        <f>(CT203*$D203*$E203*$G203*$J203*$CU$8)</f>
        <v>0</v>
      </c>
      <c r="CV203" s="68">
        <v>0</v>
      </c>
      <c r="CW203" s="67">
        <f>(CV203*$D203*$E203*$G203*$K203*$CW$8)</f>
        <v>0</v>
      </c>
      <c r="CX203" s="82">
        <v>60</v>
      </c>
      <c r="CY203" s="67">
        <f>(CX203/12*9*$D203*$E203*$G203*$K203*$CY$8)+(CX203/12*3*$D203*$E203*$H203*$K203*$CY$8)</f>
        <v>923806.97639999993</v>
      </c>
      <c r="CZ203" s="68"/>
      <c r="DA203" s="67">
        <f>(CZ203*$D203*$E203*$G203*$J203*$DA$8)</f>
        <v>0</v>
      </c>
      <c r="DB203" s="68">
        <v>0</v>
      </c>
      <c r="DC203" s="73">
        <f>(DB203*$D203*$E203*$G203*$K203*$DC$8)</f>
        <v>0</v>
      </c>
      <c r="DD203" s="68">
        <v>0</v>
      </c>
      <c r="DE203" s="67">
        <f>(DD203*$D203*$E203*$G203*$K203*$DE$8)</f>
        <v>0</v>
      </c>
      <c r="DF203" s="83"/>
      <c r="DG203" s="67">
        <f>(DF203*$D203*$E203*$G203*$K203*$DG$8)</f>
        <v>0</v>
      </c>
      <c r="DH203" s="68"/>
      <c r="DI203" s="67">
        <f>(DH203*$D203*$E203*$G203*$K203*$DI$8)</f>
        <v>0</v>
      </c>
      <c r="DJ203" s="68"/>
      <c r="DK203" s="67">
        <f>(DJ203*$D203*$E203*$G203*$L203*$DK$8)</f>
        <v>0</v>
      </c>
      <c r="DL203" s="68"/>
      <c r="DM203" s="75">
        <f>(DL203*$D203*$E203*$G203*$M203*$DM$8)</f>
        <v>0</v>
      </c>
      <c r="DN203" s="77">
        <f t="shared" ref="DN203:DO210" si="991">SUM(N203,P203,R203,T203,V203,X203,Z203,AB203,AD203,AF203,AH203,AJ203,AL203,AP203,AR203,CF203,AT203,AV203,AX203,AZ203,BB203,CJ203,BD203,BF203,BH203,BL203,AN203,BN203,BP203,BR203,BT203,BV203,BX203,BZ203,CB203,CD203,CH203,CL203,CN203,CP203,CR203,CT203,CV203,CX203,BJ203,CZ203,DB203,DD203,DF203,DH203,DJ203,DL203)</f>
        <v>672</v>
      </c>
      <c r="DO203" s="75">
        <f t="shared" si="991"/>
        <v>11526202.784249999</v>
      </c>
    </row>
    <row r="204" spans="1:119" ht="30.75" customHeight="1" x14ac:dyDescent="0.25">
      <c r="A204" s="78"/>
      <c r="B204" s="79">
        <v>174</v>
      </c>
      <c r="C204" s="60" t="s">
        <v>331</v>
      </c>
      <c r="D204" s="61">
        <v>22900</v>
      </c>
      <c r="E204" s="80">
        <v>0.79</v>
      </c>
      <c r="F204" s="134"/>
      <c r="G204" s="63">
        <v>1</v>
      </c>
      <c r="H204" s="134">
        <v>0.65</v>
      </c>
      <c r="I204" s="177"/>
      <c r="J204" s="61">
        <v>1.4</v>
      </c>
      <c r="K204" s="61">
        <v>1.68</v>
      </c>
      <c r="L204" s="61">
        <v>2.23</v>
      </c>
      <c r="M204" s="65">
        <v>2.57</v>
      </c>
      <c r="N204" s="68"/>
      <c r="O204" s="67">
        <f t="shared" si="874"/>
        <v>0</v>
      </c>
      <c r="P204" s="68"/>
      <c r="Q204" s="68">
        <f>(P204*$D204*$E204*$G204*$J204*$Q$8)</f>
        <v>0</v>
      </c>
      <c r="R204" s="68"/>
      <c r="S204" s="67">
        <f>(R204*$D204*$E204*$G204*$J204*$S$8)</f>
        <v>0</v>
      </c>
      <c r="T204" s="68"/>
      <c r="U204" s="67">
        <f t="shared" ref="U204" si="992">(T204/12*7*$D204*$E204*$G204*$J204*$U$8)+(T204/12*5*$D204*$E204*$G204*$J204*$U$9)</f>
        <v>0</v>
      </c>
      <c r="V204" s="68">
        <v>0</v>
      </c>
      <c r="W204" s="67">
        <f>(V204*$D204*$E204*$G204*$J204*$W$8)</f>
        <v>0</v>
      </c>
      <c r="X204" s="68">
        <v>0</v>
      </c>
      <c r="Y204" s="67">
        <f>(X204*$D204*$E204*$G204*$J204*$Y$8)</f>
        <v>0</v>
      </c>
      <c r="Z204" s="68"/>
      <c r="AA204" s="67">
        <f>(Z204*$D204*$E204*$G204*$J204*$AA$8)</f>
        <v>0</v>
      </c>
      <c r="AB204" s="68">
        <v>361</v>
      </c>
      <c r="AC204" s="67">
        <f>(AB204/12*9*$D204*$E204*$G204*$J204*$AC$8)+(AB204/12*3*$D204*$E204*$H204*$J204*$AC$8)</f>
        <v>11680427.013499999</v>
      </c>
      <c r="AD204" s="68"/>
      <c r="AE204" s="67">
        <f>(AD204*$D204*$E204*$G204*$J204*$AE$8)</f>
        <v>0</v>
      </c>
      <c r="AF204" s="68">
        <v>0</v>
      </c>
      <c r="AG204" s="67">
        <f>(AF204*$D204*$E204*$G204*$J204*$AG$8)</f>
        <v>0</v>
      </c>
      <c r="AH204" s="130"/>
      <c r="AI204" s="67">
        <f>(AH204*$D204*$E204*$G204*$J204*$AI$8)</f>
        <v>0</v>
      </c>
      <c r="AJ204" s="68">
        <v>150</v>
      </c>
      <c r="AK204" s="67">
        <f>(AJ204/12*9*$D204*$E204*$G204*$J204*$AK$8)+(AJ204/12*3*$D204*$E204*$H204*$J204*$AK$8)</f>
        <v>3813356.6625000006</v>
      </c>
      <c r="AL204" s="82">
        <v>0</v>
      </c>
      <c r="AM204" s="67">
        <f>(AL204*$D204*$E204*$G204*$K204*$AM$8)</f>
        <v>0</v>
      </c>
      <c r="AN204" s="68">
        <v>0</v>
      </c>
      <c r="AO204" s="73">
        <f>(AN204*$D204*$E204*$G204*$K204*$AO$8)</f>
        <v>0</v>
      </c>
      <c r="AP204" s="68"/>
      <c r="AQ204" s="67">
        <f>(AP204*$D204*$E204*$G204*$J204*$AQ$8)</f>
        <v>0</v>
      </c>
      <c r="AR204" s="68">
        <v>0</v>
      </c>
      <c r="AS204" s="68">
        <f>(AR204*$D204*$E204*$G204*$J204*$AS$8)</f>
        <v>0</v>
      </c>
      <c r="AT204" s="68">
        <v>0</v>
      </c>
      <c r="AU204" s="68">
        <f>(AT204*$D204*$E204*$G204*$J204*$AU$8)</f>
        <v>0</v>
      </c>
      <c r="AV204" s="68">
        <v>0</v>
      </c>
      <c r="AW204" s="67">
        <f>(AV204*$D204*$E204*$G204*$J204*$AW$8)</f>
        <v>0</v>
      </c>
      <c r="AX204" s="68">
        <v>0</v>
      </c>
      <c r="AY204" s="67">
        <f>(AX204*$D204*$E204*$G204*$J204*$AY$8)</f>
        <v>0</v>
      </c>
      <c r="AZ204" s="68">
        <v>0</v>
      </c>
      <c r="BA204" s="67">
        <f>(AZ204*$D204*$E204*$G204*$J204*$BA$8)</f>
        <v>0</v>
      </c>
      <c r="BB204" s="68"/>
      <c r="BC204" s="67">
        <f>(BB204*$D204*$E204*$G204*$J204*$BC$8)</f>
        <v>0</v>
      </c>
      <c r="BD204" s="68"/>
      <c r="BE204" s="67">
        <f>(BD204*$D204*$E204*$G204*$J204*$BE$8)</f>
        <v>0</v>
      </c>
      <c r="BF204" s="68"/>
      <c r="BG204" s="67">
        <f>(BF204*$D204*$E204*$G204*$K204*$BG$8)</f>
        <v>0</v>
      </c>
      <c r="BH204" s="68">
        <v>0</v>
      </c>
      <c r="BI204" s="67">
        <f>(BH204*$D204*$E204*$G204*$K204*$BI$8)</f>
        <v>0</v>
      </c>
      <c r="BJ204" s="68">
        <v>0</v>
      </c>
      <c r="BK204" s="67">
        <f>(BJ204*$D204*$E204*$G204*$K204*$BK$8)</f>
        <v>0</v>
      </c>
      <c r="BL204" s="68">
        <v>0</v>
      </c>
      <c r="BM204" s="67">
        <f>(BL204*$D204*$E204*$G204*$K204*$BM$8)</f>
        <v>0</v>
      </c>
      <c r="BN204" s="68"/>
      <c r="BO204" s="67">
        <f>(BN204*$D204*$E204*$G204*$K204*$BO$8)</f>
        <v>0</v>
      </c>
      <c r="BP204" s="68"/>
      <c r="BQ204" s="67">
        <f>(BP204*$D204*$E204*$G204*$K204*$BQ$8)</f>
        <v>0</v>
      </c>
      <c r="BR204" s="68"/>
      <c r="BS204" s="67">
        <f>(BR204*$D204*$E204*$G204*$K204*$BS$8)</f>
        <v>0</v>
      </c>
      <c r="BT204" s="68"/>
      <c r="BU204" s="67">
        <f>(BT204*$D204*$E204*$G204*$K204*$BU$8)</f>
        <v>0</v>
      </c>
      <c r="BV204" s="68"/>
      <c r="BW204" s="67">
        <f>(BV204*$D204*$E204*$G204*$K204*$BW$8)</f>
        <v>0</v>
      </c>
      <c r="BX204" s="68"/>
      <c r="BY204" s="67">
        <f>(BX204*$D204*$E204*$G204*$K204*$BY$8)</f>
        <v>0</v>
      </c>
      <c r="BZ204" s="68"/>
      <c r="CA204" s="75">
        <f>(BZ204*$D204*$E204*$G204*$K204*$CA$8)</f>
        <v>0</v>
      </c>
      <c r="CB204" s="68">
        <v>0</v>
      </c>
      <c r="CC204" s="67">
        <f>(CB204*$D204*$E204*$G204*$J204*$CC$8)</f>
        <v>0</v>
      </c>
      <c r="CD204" s="68">
        <v>0</v>
      </c>
      <c r="CE204" s="67">
        <f>(CD204*$D204*$E204*$G204*$J204*$CE$8)</f>
        <v>0</v>
      </c>
      <c r="CF204" s="68">
        <v>0</v>
      </c>
      <c r="CG204" s="67">
        <f>(CF204*$D204*$E204*$G204*$J204*$CG$8)</f>
        <v>0</v>
      </c>
      <c r="CH204" s="68"/>
      <c r="CI204" s="68">
        <f>(CH204*$D204*$E204*$G204*$J204*$CI$8)</f>
        <v>0</v>
      </c>
      <c r="CJ204" s="68"/>
      <c r="CK204" s="67">
        <f>(CJ204*$D204*$E204*$G204*$K204*$CK$8)</f>
        <v>0</v>
      </c>
      <c r="CL204" s="68">
        <v>0</v>
      </c>
      <c r="CM204" s="67">
        <f>(CL204*$D204*$E204*$G204*$J204*$CM$8)</f>
        <v>0</v>
      </c>
      <c r="CN204" s="68"/>
      <c r="CO204" s="67">
        <f>(CN204*$D204*$E204*$G204*$J204*$CO$8)</f>
        <v>0</v>
      </c>
      <c r="CP204" s="68"/>
      <c r="CQ204" s="67">
        <f>(CP204*$D204*$E204*$G204*$J204*$CQ$8)</f>
        <v>0</v>
      </c>
      <c r="CR204" s="68"/>
      <c r="CS204" s="67">
        <f>(CR204*$D204*$E204*$G204*$J204*$CS$8)</f>
        <v>0</v>
      </c>
      <c r="CT204" s="68"/>
      <c r="CU204" s="67">
        <f>(CT204*$D204*$E204*$G204*$J204*$CU$8)</f>
        <v>0</v>
      </c>
      <c r="CV204" s="68">
        <v>0</v>
      </c>
      <c r="CW204" s="67">
        <f>(CV204*$D204*$E204*$G204*$K204*$CW$8)</f>
        <v>0</v>
      </c>
      <c r="CX204" s="82">
        <v>110</v>
      </c>
      <c r="CY204" s="67">
        <f>(CX204/12*9*$D204*$E204*$G204*$K204*$CY$8)+(CX204/12*3*$D204*$E204*$H204*$K204*$CY$8)</f>
        <v>2745616.7970000003</v>
      </c>
      <c r="CZ204" s="68"/>
      <c r="DA204" s="67">
        <f>(CZ204*$D204*$E204*$G204*$J204*$DA$8)</f>
        <v>0</v>
      </c>
      <c r="DB204" s="68">
        <v>0</v>
      </c>
      <c r="DC204" s="73">
        <f>(DB204*$D204*$E204*$G204*$K204*$DC$8)</f>
        <v>0</v>
      </c>
      <c r="DD204" s="68">
        <v>0</v>
      </c>
      <c r="DE204" s="67">
        <f>(DD204*$D204*$E204*$G204*$K204*$DE$8)</f>
        <v>0</v>
      </c>
      <c r="DF204" s="83"/>
      <c r="DG204" s="67">
        <f>(DF204*$D204*$E204*$G204*$K204*$DG$8)</f>
        <v>0</v>
      </c>
      <c r="DH204" s="68"/>
      <c r="DI204" s="67">
        <f>(DH204*$D204*$E204*$G204*$K204*$DI$8)</f>
        <v>0</v>
      </c>
      <c r="DJ204" s="68"/>
      <c r="DK204" s="67">
        <f>(DJ204*$D204*$E204*$G204*$L204*$DK$8)</f>
        <v>0</v>
      </c>
      <c r="DL204" s="68"/>
      <c r="DM204" s="75">
        <f>(DL204*$D204*$E204*$G204*$M204*$DM$8)</f>
        <v>0</v>
      </c>
      <c r="DN204" s="77">
        <f t="shared" si="991"/>
        <v>621</v>
      </c>
      <c r="DO204" s="75">
        <f t="shared" si="991"/>
        <v>18239400.472999997</v>
      </c>
    </row>
    <row r="205" spans="1:119" ht="30.75" customHeight="1" x14ac:dyDescent="0.25">
      <c r="A205" s="78"/>
      <c r="B205" s="79">
        <v>175</v>
      </c>
      <c r="C205" s="60" t="s">
        <v>332</v>
      </c>
      <c r="D205" s="61">
        <v>22900</v>
      </c>
      <c r="E205" s="80">
        <v>1.07</v>
      </c>
      <c r="F205" s="80"/>
      <c r="G205" s="63">
        <v>1</v>
      </c>
      <c r="H205" s="134">
        <v>0.65</v>
      </c>
      <c r="I205" s="177"/>
      <c r="J205" s="61">
        <v>1.4</v>
      </c>
      <c r="K205" s="61">
        <v>1.68</v>
      </c>
      <c r="L205" s="61">
        <v>2.23</v>
      </c>
      <c r="M205" s="65">
        <v>2.57</v>
      </c>
      <c r="N205" s="68"/>
      <c r="O205" s="67">
        <f t="shared" ref="O205:O208" si="993">(N205*$D205*$E205*$G205*$J205)</f>
        <v>0</v>
      </c>
      <c r="P205" s="68"/>
      <c r="Q205" s="68">
        <f t="shared" ref="Q205:Q208" si="994">(P205*$D205*$E205*$G205*$J205)</f>
        <v>0</v>
      </c>
      <c r="R205" s="68"/>
      <c r="S205" s="67">
        <f t="shared" ref="S205:S208" si="995">(R205*$D205*$E205*$G205*$J205)</f>
        <v>0</v>
      </c>
      <c r="T205" s="68"/>
      <c r="U205" s="67">
        <f t="shared" ref="U205:U208" si="996">(T205*$D205*$E205*$G205*$J205)</f>
        <v>0</v>
      </c>
      <c r="V205" s="68">
        <v>0</v>
      </c>
      <c r="W205" s="67">
        <f t="shared" ref="W205:W208" si="997">(V205*$D205*$E205*$G205*$J205)</f>
        <v>0</v>
      </c>
      <c r="X205" s="68">
        <v>0</v>
      </c>
      <c r="Y205" s="67">
        <f t="shared" ref="Y205:Y208" si="998">(X205*$D205*$E205*$G205*$J205)</f>
        <v>0</v>
      </c>
      <c r="Z205" s="68"/>
      <c r="AA205" s="67">
        <f t="shared" ref="AA205:AA208" si="999">(Z205*$D205*$E205*$G205*$J205)</f>
        <v>0</v>
      </c>
      <c r="AB205" s="68">
        <v>264</v>
      </c>
      <c r="AC205" s="67">
        <f>(AB205/12*9*$D205*$E205*$G205*$J205)+(AB205/12*3*$D205*$E205*$H205*$J205)</f>
        <v>8263881.7799999993</v>
      </c>
      <c r="AD205" s="68"/>
      <c r="AE205" s="67">
        <f t="shared" ref="AE205:AE208" si="1000">(AD205*$D205*$E205*$G205*$J205)</f>
        <v>0</v>
      </c>
      <c r="AF205" s="68">
        <v>0</v>
      </c>
      <c r="AG205" s="67">
        <f t="shared" ref="AG205:AG208" si="1001">(AF205*$D205*$E205*$G205*$J205)</f>
        <v>0</v>
      </c>
      <c r="AH205" s="70"/>
      <c r="AI205" s="67">
        <f t="shared" ref="AI205:AI208" si="1002">(AH205*$D205*$E205*$G205*$J205)</f>
        <v>0</v>
      </c>
      <c r="AJ205" s="68">
        <v>60</v>
      </c>
      <c r="AK205" s="67">
        <f>(AJ205/12*9*$D205*$E205*$G205*$J205)+(AJ205/12*3*$D205*$E205*$H205*$J205)</f>
        <v>1878154.95</v>
      </c>
      <c r="AL205" s="82">
        <v>0</v>
      </c>
      <c r="AM205" s="67">
        <f t="shared" ref="AM205:AM208" si="1003">(AL205*$D205*$E205*$G205*$K205)</f>
        <v>0</v>
      </c>
      <c r="AN205" s="68">
        <v>0</v>
      </c>
      <c r="AO205" s="73">
        <f t="shared" ref="AO205:AO208" si="1004">(AN205*$D205*$E205*$G205*$K205)</f>
        <v>0</v>
      </c>
      <c r="AP205" s="68"/>
      <c r="AQ205" s="67">
        <f t="shared" ref="AQ205:AQ208" si="1005">(AP205*$D205*$E205*$G205*$J205)</f>
        <v>0</v>
      </c>
      <c r="AR205" s="68">
        <v>0</v>
      </c>
      <c r="AS205" s="68">
        <f t="shared" ref="AS205:AS208" si="1006">(AR205*$D205*$E205*$G205*$J205)</f>
        <v>0</v>
      </c>
      <c r="AT205" s="68">
        <v>0</v>
      </c>
      <c r="AU205" s="68">
        <f t="shared" ref="AU205:AU208" si="1007">(AT205*$D205*$E205*$G205*$J205)</f>
        <v>0</v>
      </c>
      <c r="AV205" s="68">
        <v>0</v>
      </c>
      <c r="AW205" s="67">
        <f t="shared" ref="AW205:AW208" si="1008">(AV205*$D205*$E205*$G205*$J205)</f>
        <v>0</v>
      </c>
      <c r="AX205" s="68">
        <v>0</v>
      </c>
      <c r="AY205" s="67">
        <f t="shared" ref="AY205:AY208" si="1009">(AX205*$D205*$E205*$G205*$J205)</f>
        <v>0</v>
      </c>
      <c r="AZ205" s="68">
        <v>0</v>
      </c>
      <c r="BA205" s="67">
        <f t="shared" ref="BA205:BA208" si="1010">(AZ205*$D205*$E205*$G205*$J205)</f>
        <v>0</v>
      </c>
      <c r="BB205" s="68"/>
      <c r="BC205" s="67">
        <f t="shared" ref="BC205:BC208" si="1011">(BB205*$D205*$E205*$G205*$J205)</f>
        <v>0</v>
      </c>
      <c r="BD205" s="68"/>
      <c r="BE205" s="67">
        <f t="shared" ref="BE205:BE208" si="1012">(BD205*$D205*$E205*$G205*$J205)</f>
        <v>0</v>
      </c>
      <c r="BF205" s="68"/>
      <c r="BG205" s="67">
        <f t="shared" ref="BG205:BG208" si="1013">(BF205*$D205*$E205*$G205*$K205)</f>
        <v>0</v>
      </c>
      <c r="BH205" s="68">
        <v>0</v>
      </c>
      <c r="BI205" s="67">
        <f t="shared" ref="BI205:BI208" si="1014">(BH205*$D205*$E205*$G205*$K205)</f>
        <v>0</v>
      </c>
      <c r="BJ205" s="68">
        <v>0</v>
      </c>
      <c r="BK205" s="67">
        <f t="shared" ref="BK205:BK208" si="1015">(BJ205*$D205*$E205*$G205*$K205)</f>
        <v>0</v>
      </c>
      <c r="BL205" s="68">
        <v>0</v>
      </c>
      <c r="BM205" s="67">
        <f t="shared" ref="BM205:BM208" si="1016">(BL205*$D205*$E205*$G205*$K205)</f>
        <v>0</v>
      </c>
      <c r="BN205" s="68"/>
      <c r="BO205" s="67">
        <f t="shared" ref="BO205:BO208" si="1017">(BN205*$D205*$E205*$G205*$K205)</f>
        <v>0</v>
      </c>
      <c r="BP205" s="68"/>
      <c r="BQ205" s="67">
        <f t="shared" ref="BQ205:BQ208" si="1018">(BP205*$D205*$E205*$G205*$K205)</f>
        <v>0</v>
      </c>
      <c r="BR205" s="68"/>
      <c r="BS205" s="67">
        <f t="shared" ref="BS205:BS208" si="1019">(BR205*$D205*$E205*$G205*$K205)</f>
        <v>0</v>
      </c>
      <c r="BT205" s="68"/>
      <c r="BU205" s="67">
        <f t="shared" ref="BU205:BU208" si="1020">(BT205*$D205*$E205*$G205*$K205)</f>
        <v>0</v>
      </c>
      <c r="BV205" s="68"/>
      <c r="BW205" s="67">
        <f t="shared" ref="BW205:BW208" si="1021">(BV205*$D205*$E205*$G205*$K205)</f>
        <v>0</v>
      </c>
      <c r="BX205" s="68"/>
      <c r="BY205" s="67">
        <f t="shared" ref="BY205:BY208" si="1022">(BX205*$D205*$E205*$G205*$K205)</f>
        <v>0</v>
      </c>
      <c r="BZ205" s="68"/>
      <c r="CA205" s="75">
        <f t="shared" ref="CA205:CA208" si="1023">(BZ205*$D205*$E205*$G205*$K205)</f>
        <v>0</v>
      </c>
      <c r="CB205" s="68">
        <v>0</v>
      </c>
      <c r="CC205" s="67">
        <f t="shared" ref="CC205:CC208" si="1024">(CB205*$D205*$E205*$G205*$J205)</f>
        <v>0</v>
      </c>
      <c r="CD205" s="68">
        <v>0</v>
      </c>
      <c r="CE205" s="67">
        <f t="shared" ref="CE205:CE208" si="1025">(CD205*$D205*$E205*$G205*$J205)</f>
        <v>0</v>
      </c>
      <c r="CF205" s="68">
        <v>0</v>
      </c>
      <c r="CG205" s="67">
        <f t="shared" ref="CG205:CG208" si="1026">(CF205*$D205*$E205*$G205*$J205)</f>
        <v>0</v>
      </c>
      <c r="CH205" s="68"/>
      <c r="CI205" s="68">
        <f t="shared" ref="CI205:CI208" si="1027">(CH205*$D205*$E205*$G205*$J205)</f>
        <v>0</v>
      </c>
      <c r="CJ205" s="68"/>
      <c r="CK205" s="67">
        <f t="shared" ref="CK205:CK208" si="1028">(CJ205*$D205*$E205*$G205*$K205)</f>
        <v>0</v>
      </c>
      <c r="CL205" s="68">
        <v>0</v>
      </c>
      <c r="CM205" s="67">
        <f t="shared" ref="CM205:CM208" si="1029">(CL205*$D205*$E205*$G205*$J205)</f>
        <v>0</v>
      </c>
      <c r="CN205" s="68"/>
      <c r="CO205" s="67">
        <f t="shared" ref="CO205:CO208" si="1030">(CN205*$D205*$E205*$G205*$J205)</f>
        <v>0</v>
      </c>
      <c r="CP205" s="68"/>
      <c r="CQ205" s="67">
        <f t="shared" ref="CQ205:CQ208" si="1031">(CP205*$D205*$E205*$G205*$J205)</f>
        <v>0</v>
      </c>
      <c r="CR205" s="68"/>
      <c r="CS205" s="67">
        <f t="shared" ref="CS205:CS208" si="1032">(CR205*$D205*$E205*$G205*$J205)</f>
        <v>0</v>
      </c>
      <c r="CT205" s="68"/>
      <c r="CU205" s="67">
        <f t="shared" ref="CU205:CU208" si="1033">(CT205*$D205*$E205*$G205*$J205)</f>
        <v>0</v>
      </c>
      <c r="CV205" s="68">
        <v>0</v>
      </c>
      <c r="CW205" s="67">
        <f t="shared" ref="CW205:CW208" si="1034">(CV205*$D205*$E205*$G205*$K205)</f>
        <v>0</v>
      </c>
      <c r="CX205" s="82">
        <v>20</v>
      </c>
      <c r="CY205" s="67">
        <f>(CX205/12*9*$D205*$E205*$G205*$K205)+(CX205/12*3*$D205*$E205*$H205*$K205)</f>
        <v>751261.98</v>
      </c>
      <c r="CZ205" s="68"/>
      <c r="DA205" s="67">
        <f t="shared" ref="DA205:DA208" si="1035">(CZ205*$D205*$E205*$G205*$J205)</f>
        <v>0</v>
      </c>
      <c r="DB205" s="68">
        <v>0</v>
      </c>
      <c r="DC205" s="73">
        <f t="shared" ref="DC205:DC208" si="1036">(DB205*$D205*$E205*$G205*$K205)</f>
        <v>0</v>
      </c>
      <c r="DD205" s="68">
        <v>0</v>
      </c>
      <c r="DE205" s="67">
        <f t="shared" ref="DE205:DE208" si="1037">(DD205*$D205*$E205*$G205*$K205)</f>
        <v>0</v>
      </c>
      <c r="DF205" s="83"/>
      <c r="DG205" s="67">
        <f t="shared" ref="DG205:DG208" si="1038">(DF205*$D205*$E205*$G205*$K205)</f>
        <v>0</v>
      </c>
      <c r="DH205" s="68"/>
      <c r="DI205" s="67">
        <f t="shared" ref="DI205:DI208" si="1039">(DH205*$D205*$E205*$G205*$K205)</f>
        <v>0</v>
      </c>
      <c r="DJ205" s="68"/>
      <c r="DK205" s="67">
        <f t="shared" ref="DK205:DK208" si="1040">(DJ205*$D205*$E205*$G205*$L205)</f>
        <v>0</v>
      </c>
      <c r="DL205" s="68"/>
      <c r="DM205" s="75">
        <f t="shared" ref="DM205:DM208" si="1041">(DL205*$D205*$E205*$G205*$M205)</f>
        <v>0</v>
      </c>
      <c r="DN205" s="77">
        <f t="shared" si="991"/>
        <v>344</v>
      </c>
      <c r="DO205" s="75">
        <f t="shared" si="991"/>
        <v>10893298.709999999</v>
      </c>
    </row>
    <row r="206" spans="1:119" ht="27" customHeight="1" x14ac:dyDescent="0.25">
      <c r="A206" s="78"/>
      <c r="B206" s="79">
        <v>176</v>
      </c>
      <c r="C206" s="60" t="s">
        <v>333</v>
      </c>
      <c r="D206" s="61">
        <v>22900</v>
      </c>
      <c r="E206" s="80">
        <v>1.19</v>
      </c>
      <c r="F206" s="80"/>
      <c r="G206" s="63">
        <v>1</v>
      </c>
      <c r="H206" s="134">
        <v>0.65</v>
      </c>
      <c r="I206" s="177"/>
      <c r="J206" s="61">
        <v>1.4</v>
      </c>
      <c r="K206" s="61">
        <v>1.68</v>
      </c>
      <c r="L206" s="61">
        <v>2.23</v>
      </c>
      <c r="M206" s="65">
        <v>2.57</v>
      </c>
      <c r="N206" s="68"/>
      <c r="O206" s="67">
        <f t="shared" si="993"/>
        <v>0</v>
      </c>
      <c r="P206" s="68"/>
      <c r="Q206" s="68">
        <f t="shared" si="994"/>
        <v>0</v>
      </c>
      <c r="R206" s="68"/>
      <c r="S206" s="67">
        <f t="shared" si="995"/>
        <v>0</v>
      </c>
      <c r="T206" s="68"/>
      <c r="U206" s="67">
        <f t="shared" si="996"/>
        <v>0</v>
      </c>
      <c r="V206" s="68">
        <v>0</v>
      </c>
      <c r="W206" s="67">
        <f t="shared" si="997"/>
        <v>0</v>
      </c>
      <c r="X206" s="68">
        <v>0</v>
      </c>
      <c r="Y206" s="67">
        <f t="shared" si="998"/>
        <v>0</v>
      </c>
      <c r="Z206" s="68"/>
      <c r="AA206" s="67">
        <f t="shared" si="999"/>
        <v>0</v>
      </c>
      <c r="AB206" s="68">
        <v>503</v>
      </c>
      <c r="AC206" s="67">
        <f>(AB206/12*9*$D206*$E206*$G206*$J206)+(AB206/12*3*$D206*$E206*$H206*$J206)</f>
        <v>17511015.7075</v>
      </c>
      <c r="AD206" s="68"/>
      <c r="AE206" s="67">
        <f t="shared" si="1000"/>
        <v>0</v>
      </c>
      <c r="AF206" s="68">
        <v>0</v>
      </c>
      <c r="AG206" s="67">
        <f t="shared" si="1001"/>
        <v>0</v>
      </c>
      <c r="AH206" s="70"/>
      <c r="AI206" s="67">
        <f t="shared" si="1002"/>
        <v>0</v>
      </c>
      <c r="AJ206" s="68">
        <v>145</v>
      </c>
      <c r="AK206" s="67">
        <f>(AJ206/12*9*$D206*$E206*$G206*$J206)+(AJ206/12*3*$D206*$E206*$H206*$J206)</f>
        <v>5047907.1124999998</v>
      </c>
      <c r="AL206" s="82">
        <v>0</v>
      </c>
      <c r="AM206" s="67">
        <f t="shared" si="1003"/>
        <v>0</v>
      </c>
      <c r="AN206" s="68">
        <v>0</v>
      </c>
      <c r="AO206" s="73">
        <f t="shared" si="1004"/>
        <v>0</v>
      </c>
      <c r="AP206" s="68"/>
      <c r="AQ206" s="67">
        <f t="shared" si="1005"/>
        <v>0</v>
      </c>
      <c r="AR206" s="68"/>
      <c r="AS206" s="68">
        <f t="shared" si="1006"/>
        <v>0</v>
      </c>
      <c r="AT206" s="68">
        <v>0</v>
      </c>
      <c r="AU206" s="68">
        <f t="shared" si="1007"/>
        <v>0</v>
      </c>
      <c r="AV206" s="68">
        <v>0</v>
      </c>
      <c r="AW206" s="67">
        <f t="shared" si="1008"/>
        <v>0</v>
      </c>
      <c r="AX206" s="68">
        <v>0</v>
      </c>
      <c r="AY206" s="67">
        <f t="shared" si="1009"/>
        <v>0</v>
      </c>
      <c r="AZ206" s="68">
        <v>0</v>
      </c>
      <c r="BA206" s="67">
        <f t="shared" si="1010"/>
        <v>0</v>
      </c>
      <c r="BB206" s="68"/>
      <c r="BC206" s="67">
        <f t="shared" si="1011"/>
        <v>0</v>
      </c>
      <c r="BD206" s="68"/>
      <c r="BE206" s="67">
        <f t="shared" si="1012"/>
        <v>0</v>
      </c>
      <c r="BF206" s="68"/>
      <c r="BG206" s="67">
        <f t="shared" si="1013"/>
        <v>0</v>
      </c>
      <c r="BH206" s="68">
        <v>0</v>
      </c>
      <c r="BI206" s="67">
        <f t="shared" si="1014"/>
        <v>0</v>
      </c>
      <c r="BJ206" s="68">
        <v>0</v>
      </c>
      <c r="BK206" s="67">
        <f t="shared" si="1015"/>
        <v>0</v>
      </c>
      <c r="BL206" s="68">
        <v>0</v>
      </c>
      <c r="BM206" s="67">
        <f t="shared" si="1016"/>
        <v>0</v>
      </c>
      <c r="BN206" s="68"/>
      <c r="BO206" s="67">
        <f t="shared" si="1017"/>
        <v>0</v>
      </c>
      <c r="BP206" s="68"/>
      <c r="BQ206" s="67">
        <f t="shared" si="1018"/>
        <v>0</v>
      </c>
      <c r="BR206" s="68"/>
      <c r="BS206" s="67">
        <f t="shared" si="1019"/>
        <v>0</v>
      </c>
      <c r="BT206" s="68"/>
      <c r="BU206" s="67">
        <f t="shared" si="1020"/>
        <v>0</v>
      </c>
      <c r="BV206" s="68"/>
      <c r="BW206" s="67">
        <f t="shared" si="1021"/>
        <v>0</v>
      </c>
      <c r="BX206" s="68"/>
      <c r="BY206" s="67">
        <f t="shared" si="1022"/>
        <v>0</v>
      </c>
      <c r="BZ206" s="68"/>
      <c r="CA206" s="75">
        <f t="shared" si="1023"/>
        <v>0</v>
      </c>
      <c r="CB206" s="68">
        <v>0</v>
      </c>
      <c r="CC206" s="67">
        <f t="shared" si="1024"/>
        <v>0</v>
      </c>
      <c r="CD206" s="68">
        <v>0</v>
      </c>
      <c r="CE206" s="67">
        <f t="shared" si="1025"/>
        <v>0</v>
      </c>
      <c r="CF206" s="68">
        <v>0</v>
      </c>
      <c r="CG206" s="67">
        <f t="shared" si="1026"/>
        <v>0</v>
      </c>
      <c r="CH206" s="68"/>
      <c r="CI206" s="68">
        <f t="shared" si="1027"/>
        <v>0</v>
      </c>
      <c r="CJ206" s="68"/>
      <c r="CK206" s="67">
        <f t="shared" si="1028"/>
        <v>0</v>
      </c>
      <c r="CL206" s="68">
        <v>0</v>
      </c>
      <c r="CM206" s="67">
        <f t="shared" si="1029"/>
        <v>0</v>
      </c>
      <c r="CN206" s="68"/>
      <c r="CO206" s="67">
        <f t="shared" si="1030"/>
        <v>0</v>
      </c>
      <c r="CP206" s="68"/>
      <c r="CQ206" s="67">
        <f t="shared" si="1031"/>
        <v>0</v>
      </c>
      <c r="CR206" s="68"/>
      <c r="CS206" s="67">
        <f t="shared" si="1032"/>
        <v>0</v>
      </c>
      <c r="CT206" s="68"/>
      <c r="CU206" s="67">
        <f t="shared" si="1033"/>
        <v>0</v>
      </c>
      <c r="CV206" s="68">
        <v>0</v>
      </c>
      <c r="CW206" s="67">
        <f t="shared" si="1034"/>
        <v>0</v>
      </c>
      <c r="CX206" s="82">
        <v>150</v>
      </c>
      <c r="CY206" s="67">
        <f>(CX206/12*9*$D206*$E206*$G206*$K206)+(CX206/12*3*$D206*$E206*$H206*$K206)</f>
        <v>6266367.4500000002</v>
      </c>
      <c r="CZ206" s="68"/>
      <c r="DA206" s="67">
        <f t="shared" si="1035"/>
        <v>0</v>
      </c>
      <c r="DB206" s="68">
        <v>0</v>
      </c>
      <c r="DC206" s="73">
        <f t="shared" si="1036"/>
        <v>0</v>
      </c>
      <c r="DD206" s="68">
        <v>0</v>
      </c>
      <c r="DE206" s="67">
        <f t="shared" si="1037"/>
        <v>0</v>
      </c>
      <c r="DF206" s="83"/>
      <c r="DG206" s="67">
        <f t="shared" si="1038"/>
        <v>0</v>
      </c>
      <c r="DH206" s="68"/>
      <c r="DI206" s="67">
        <f t="shared" si="1039"/>
        <v>0</v>
      </c>
      <c r="DJ206" s="68"/>
      <c r="DK206" s="67">
        <f t="shared" si="1040"/>
        <v>0</v>
      </c>
      <c r="DL206" s="68"/>
      <c r="DM206" s="75">
        <f t="shared" si="1041"/>
        <v>0</v>
      </c>
      <c r="DN206" s="77">
        <f t="shared" si="991"/>
        <v>798</v>
      </c>
      <c r="DO206" s="75">
        <f t="shared" si="991"/>
        <v>28825290.27</v>
      </c>
    </row>
    <row r="207" spans="1:119" ht="27" customHeight="1" x14ac:dyDescent="0.25">
      <c r="A207" s="78"/>
      <c r="B207" s="79">
        <v>177</v>
      </c>
      <c r="C207" s="60" t="s">
        <v>334</v>
      </c>
      <c r="D207" s="61">
        <v>22900</v>
      </c>
      <c r="E207" s="80">
        <v>2.11</v>
      </c>
      <c r="F207" s="80"/>
      <c r="G207" s="178">
        <v>0.7</v>
      </c>
      <c r="H207" s="135"/>
      <c r="I207" s="135"/>
      <c r="J207" s="61">
        <v>1.4</v>
      </c>
      <c r="K207" s="61">
        <v>1.68</v>
      </c>
      <c r="L207" s="61">
        <v>2.23</v>
      </c>
      <c r="M207" s="65">
        <v>2.57</v>
      </c>
      <c r="N207" s="68"/>
      <c r="O207" s="67">
        <f t="shared" si="993"/>
        <v>0</v>
      </c>
      <c r="P207" s="68"/>
      <c r="Q207" s="68">
        <f t="shared" si="994"/>
        <v>0</v>
      </c>
      <c r="R207" s="68"/>
      <c r="S207" s="67">
        <f t="shared" si="995"/>
        <v>0</v>
      </c>
      <c r="T207" s="68"/>
      <c r="U207" s="67">
        <f t="shared" si="996"/>
        <v>0</v>
      </c>
      <c r="V207" s="68">
        <v>0</v>
      </c>
      <c r="W207" s="67">
        <f t="shared" si="997"/>
        <v>0</v>
      </c>
      <c r="X207" s="68">
        <v>0</v>
      </c>
      <c r="Y207" s="67">
        <f t="shared" si="998"/>
        <v>0</v>
      </c>
      <c r="Z207" s="68"/>
      <c r="AA207" s="67">
        <f t="shared" si="999"/>
        <v>0</v>
      </c>
      <c r="AB207" s="68">
        <f>4550-43</f>
        <v>4507</v>
      </c>
      <c r="AC207" s="67">
        <f>(AB207*$D207*$E207*$G207*$J207)</f>
        <v>213418258.33999997</v>
      </c>
      <c r="AD207" s="68"/>
      <c r="AE207" s="67">
        <f t="shared" si="1000"/>
        <v>0</v>
      </c>
      <c r="AF207" s="68">
        <v>0</v>
      </c>
      <c r="AG207" s="67">
        <f t="shared" si="1001"/>
        <v>0</v>
      </c>
      <c r="AH207" s="70"/>
      <c r="AI207" s="67">
        <f t="shared" si="1002"/>
        <v>0</v>
      </c>
      <c r="AJ207" s="68">
        <v>91</v>
      </c>
      <c r="AK207" s="67">
        <f t="shared" ref="AK207" si="1042">(AJ207*$D207*$E207*$G207*$J207)</f>
        <v>4309088.42</v>
      </c>
      <c r="AL207" s="82">
        <v>0</v>
      </c>
      <c r="AM207" s="67">
        <f t="shared" si="1003"/>
        <v>0</v>
      </c>
      <c r="AN207" s="68">
        <v>0</v>
      </c>
      <c r="AO207" s="73">
        <f t="shared" si="1004"/>
        <v>0</v>
      </c>
      <c r="AP207" s="68"/>
      <c r="AQ207" s="67">
        <f t="shared" si="1005"/>
        <v>0</v>
      </c>
      <c r="AR207" s="68">
        <v>0</v>
      </c>
      <c r="AS207" s="68">
        <f t="shared" si="1006"/>
        <v>0</v>
      </c>
      <c r="AT207" s="68">
        <v>0</v>
      </c>
      <c r="AU207" s="68">
        <f t="shared" si="1007"/>
        <v>0</v>
      </c>
      <c r="AV207" s="68">
        <v>0</v>
      </c>
      <c r="AW207" s="67">
        <f t="shared" si="1008"/>
        <v>0</v>
      </c>
      <c r="AX207" s="68">
        <v>0</v>
      </c>
      <c r="AY207" s="67">
        <f t="shared" si="1009"/>
        <v>0</v>
      </c>
      <c r="AZ207" s="68">
        <v>0</v>
      </c>
      <c r="BA207" s="67">
        <f t="shared" si="1010"/>
        <v>0</v>
      </c>
      <c r="BB207" s="68"/>
      <c r="BC207" s="67">
        <f t="shared" si="1011"/>
        <v>0</v>
      </c>
      <c r="BD207" s="68"/>
      <c r="BE207" s="67">
        <f t="shared" si="1012"/>
        <v>0</v>
      </c>
      <c r="BF207" s="68"/>
      <c r="BG207" s="67">
        <f t="shared" si="1013"/>
        <v>0</v>
      </c>
      <c r="BH207" s="68">
        <v>0</v>
      </c>
      <c r="BI207" s="67">
        <f t="shared" si="1014"/>
        <v>0</v>
      </c>
      <c r="BJ207" s="68">
        <v>0</v>
      </c>
      <c r="BK207" s="67">
        <f t="shared" si="1015"/>
        <v>0</v>
      </c>
      <c r="BL207" s="68">
        <v>0</v>
      </c>
      <c r="BM207" s="67">
        <f t="shared" si="1016"/>
        <v>0</v>
      </c>
      <c r="BN207" s="68"/>
      <c r="BO207" s="67">
        <f t="shared" si="1017"/>
        <v>0</v>
      </c>
      <c r="BP207" s="68"/>
      <c r="BQ207" s="67">
        <f t="shared" si="1018"/>
        <v>0</v>
      </c>
      <c r="BR207" s="68"/>
      <c r="BS207" s="67">
        <f t="shared" si="1019"/>
        <v>0</v>
      </c>
      <c r="BT207" s="68"/>
      <c r="BU207" s="67">
        <f t="shared" si="1020"/>
        <v>0</v>
      </c>
      <c r="BV207" s="68"/>
      <c r="BW207" s="67">
        <f t="shared" si="1021"/>
        <v>0</v>
      </c>
      <c r="BX207" s="68"/>
      <c r="BY207" s="67">
        <f t="shared" si="1022"/>
        <v>0</v>
      </c>
      <c r="BZ207" s="68"/>
      <c r="CA207" s="75">
        <f t="shared" si="1023"/>
        <v>0</v>
      </c>
      <c r="CB207" s="68">
        <v>0</v>
      </c>
      <c r="CC207" s="67">
        <f t="shared" si="1024"/>
        <v>0</v>
      </c>
      <c r="CD207" s="68">
        <v>0</v>
      </c>
      <c r="CE207" s="67">
        <f t="shared" si="1025"/>
        <v>0</v>
      </c>
      <c r="CF207" s="68">
        <v>0</v>
      </c>
      <c r="CG207" s="67">
        <f t="shared" si="1026"/>
        <v>0</v>
      </c>
      <c r="CH207" s="68"/>
      <c r="CI207" s="68">
        <f t="shared" si="1027"/>
        <v>0</v>
      </c>
      <c r="CJ207" s="68"/>
      <c r="CK207" s="67">
        <f t="shared" si="1028"/>
        <v>0</v>
      </c>
      <c r="CL207" s="68">
        <v>0</v>
      </c>
      <c r="CM207" s="67">
        <f t="shared" si="1029"/>
        <v>0</v>
      </c>
      <c r="CN207" s="68"/>
      <c r="CO207" s="67">
        <f t="shared" si="1030"/>
        <v>0</v>
      </c>
      <c r="CP207" s="68"/>
      <c r="CQ207" s="67">
        <f t="shared" si="1031"/>
        <v>0</v>
      </c>
      <c r="CR207" s="68"/>
      <c r="CS207" s="67">
        <f t="shared" si="1032"/>
        <v>0</v>
      </c>
      <c r="CT207" s="68"/>
      <c r="CU207" s="67">
        <f t="shared" si="1033"/>
        <v>0</v>
      </c>
      <c r="CV207" s="68">
        <v>0</v>
      </c>
      <c r="CW207" s="67">
        <f t="shared" si="1034"/>
        <v>0</v>
      </c>
      <c r="CX207" s="82">
        <v>40</v>
      </c>
      <c r="CY207" s="67">
        <f>(CX207*$D207*$E207*$G207*$K207)</f>
        <v>2272925.7599999998</v>
      </c>
      <c r="CZ207" s="68"/>
      <c r="DA207" s="67">
        <f t="shared" si="1035"/>
        <v>0</v>
      </c>
      <c r="DB207" s="68">
        <v>0</v>
      </c>
      <c r="DC207" s="73">
        <f t="shared" si="1036"/>
        <v>0</v>
      </c>
      <c r="DD207" s="68">
        <v>0</v>
      </c>
      <c r="DE207" s="67">
        <f t="shared" si="1037"/>
        <v>0</v>
      </c>
      <c r="DF207" s="83"/>
      <c r="DG207" s="67">
        <f t="shared" si="1038"/>
        <v>0</v>
      </c>
      <c r="DH207" s="68"/>
      <c r="DI207" s="67">
        <f t="shared" si="1039"/>
        <v>0</v>
      </c>
      <c r="DJ207" s="68"/>
      <c r="DK207" s="67">
        <f t="shared" si="1040"/>
        <v>0</v>
      </c>
      <c r="DL207" s="68"/>
      <c r="DM207" s="75">
        <f t="shared" si="1041"/>
        <v>0</v>
      </c>
      <c r="DN207" s="77">
        <f t="shared" si="991"/>
        <v>4638</v>
      </c>
      <c r="DO207" s="75">
        <f t="shared" si="991"/>
        <v>220000272.51999995</v>
      </c>
    </row>
    <row r="208" spans="1:119" ht="27" customHeight="1" x14ac:dyDescent="0.25">
      <c r="A208" s="78"/>
      <c r="B208" s="79">
        <v>178</v>
      </c>
      <c r="C208" s="60" t="s">
        <v>335</v>
      </c>
      <c r="D208" s="61">
        <v>22900</v>
      </c>
      <c r="E208" s="80">
        <v>2.33</v>
      </c>
      <c r="F208" s="80"/>
      <c r="G208" s="178">
        <v>0.7</v>
      </c>
      <c r="H208" s="134">
        <v>0.75</v>
      </c>
      <c r="I208" s="177"/>
      <c r="J208" s="61">
        <v>1.4</v>
      </c>
      <c r="K208" s="61">
        <v>1.68</v>
      </c>
      <c r="L208" s="61">
        <v>2.23</v>
      </c>
      <c r="M208" s="65">
        <v>2.57</v>
      </c>
      <c r="N208" s="68"/>
      <c r="O208" s="67">
        <f t="shared" si="993"/>
        <v>0</v>
      </c>
      <c r="P208" s="68"/>
      <c r="Q208" s="68">
        <f t="shared" si="994"/>
        <v>0</v>
      </c>
      <c r="R208" s="68"/>
      <c r="S208" s="67">
        <f t="shared" si="995"/>
        <v>0</v>
      </c>
      <c r="T208" s="68"/>
      <c r="U208" s="67">
        <f t="shared" si="996"/>
        <v>0</v>
      </c>
      <c r="V208" s="68"/>
      <c r="W208" s="67">
        <f t="shared" si="997"/>
        <v>0</v>
      </c>
      <c r="X208" s="68"/>
      <c r="Y208" s="67">
        <f t="shared" si="998"/>
        <v>0</v>
      </c>
      <c r="Z208" s="68"/>
      <c r="AA208" s="67">
        <f t="shared" si="999"/>
        <v>0</v>
      </c>
      <c r="AB208" s="68">
        <v>367</v>
      </c>
      <c r="AC208" s="67">
        <f>(AB208/12*9*$D208*$E208*$G208*$J208)+(AB208/12*3*$D208*$E208*$H208*$J208)</f>
        <v>19533063.952499997</v>
      </c>
      <c r="AD208" s="68"/>
      <c r="AE208" s="67">
        <f t="shared" si="1000"/>
        <v>0</v>
      </c>
      <c r="AF208" s="68"/>
      <c r="AG208" s="67">
        <f t="shared" si="1001"/>
        <v>0</v>
      </c>
      <c r="AH208" s="70"/>
      <c r="AI208" s="67">
        <f t="shared" si="1002"/>
        <v>0</v>
      </c>
      <c r="AJ208" s="68">
        <v>10</v>
      </c>
      <c r="AK208" s="67">
        <f>(AJ208/12*9*$D208*$E208*$G208*$J208)+(AJ208/12*3*$D208*$E208*$H208*$J208)</f>
        <v>532236.07499999995</v>
      </c>
      <c r="AL208" s="82">
        <v>0</v>
      </c>
      <c r="AM208" s="67">
        <f t="shared" si="1003"/>
        <v>0</v>
      </c>
      <c r="AN208" s="68"/>
      <c r="AO208" s="73">
        <f t="shared" si="1004"/>
        <v>0</v>
      </c>
      <c r="AP208" s="68"/>
      <c r="AQ208" s="67">
        <f t="shared" si="1005"/>
        <v>0</v>
      </c>
      <c r="AR208" s="68"/>
      <c r="AS208" s="68">
        <f t="shared" si="1006"/>
        <v>0</v>
      </c>
      <c r="AT208" s="68"/>
      <c r="AU208" s="68">
        <f t="shared" si="1007"/>
        <v>0</v>
      </c>
      <c r="AV208" s="68"/>
      <c r="AW208" s="67">
        <f t="shared" si="1008"/>
        <v>0</v>
      </c>
      <c r="AX208" s="68"/>
      <c r="AY208" s="67">
        <f t="shared" si="1009"/>
        <v>0</v>
      </c>
      <c r="AZ208" s="68"/>
      <c r="BA208" s="67">
        <f t="shared" si="1010"/>
        <v>0</v>
      </c>
      <c r="BB208" s="68"/>
      <c r="BC208" s="67">
        <f t="shared" si="1011"/>
        <v>0</v>
      </c>
      <c r="BD208" s="68"/>
      <c r="BE208" s="67">
        <f t="shared" si="1012"/>
        <v>0</v>
      </c>
      <c r="BF208" s="68"/>
      <c r="BG208" s="67">
        <f t="shared" si="1013"/>
        <v>0</v>
      </c>
      <c r="BH208" s="68"/>
      <c r="BI208" s="67">
        <f t="shared" si="1014"/>
        <v>0</v>
      </c>
      <c r="BJ208" s="68"/>
      <c r="BK208" s="67">
        <f t="shared" si="1015"/>
        <v>0</v>
      </c>
      <c r="BL208" s="68"/>
      <c r="BM208" s="67">
        <f t="shared" si="1016"/>
        <v>0</v>
      </c>
      <c r="BN208" s="68"/>
      <c r="BO208" s="67">
        <f t="shared" si="1017"/>
        <v>0</v>
      </c>
      <c r="BP208" s="68"/>
      <c r="BQ208" s="67">
        <f t="shared" si="1018"/>
        <v>0</v>
      </c>
      <c r="BR208" s="68"/>
      <c r="BS208" s="67">
        <f t="shared" si="1019"/>
        <v>0</v>
      </c>
      <c r="BT208" s="68"/>
      <c r="BU208" s="67">
        <f t="shared" si="1020"/>
        <v>0</v>
      </c>
      <c r="BV208" s="68"/>
      <c r="BW208" s="67">
        <f t="shared" si="1021"/>
        <v>0</v>
      </c>
      <c r="BX208" s="68"/>
      <c r="BY208" s="67">
        <f t="shared" si="1022"/>
        <v>0</v>
      </c>
      <c r="BZ208" s="68"/>
      <c r="CA208" s="75">
        <f t="shared" si="1023"/>
        <v>0</v>
      </c>
      <c r="CB208" s="68"/>
      <c r="CC208" s="67">
        <f t="shared" si="1024"/>
        <v>0</v>
      </c>
      <c r="CD208" s="68"/>
      <c r="CE208" s="67">
        <f t="shared" si="1025"/>
        <v>0</v>
      </c>
      <c r="CF208" s="68"/>
      <c r="CG208" s="67">
        <f t="shared" si="1026"/>
        <v>0</v>
      </c>
      <c r="CH208" s="68"/>
      <c r="CI208" s="68">
        <f t="shared" si="1027"/>
        <v>0</v>
      </c>
      <c r="CJ208" s="68"/>
      <c r="CK208" s="67">
        <f t="shared" si="1028"/>
        <v>0</v>
      </c>
      <c r="CL208" s="68"/>
      <c r="CM208" s="67">
        <f t="shared" si="1029"/>
        <v>0</v>
      </c>
      <c r="CN208" s="68"/>
      <c r="CO208" s="67">
        <f t="shared" si="1030"/>
        <v>0</v>
      </c>
      <c r="CP208" s="68"/>
      <c r="CQ208" s="67">
        <f t="shared" si="1031"/>
        <v>0</v>
      </c>
      <c r="CR208" s="68"/>
      <c r="CS208" s="67">
        <f t="shared" si="1032"/>
        <v>0</v>
      </c>
      <c r="CT208" s="68"/>
      <c r="CU208" s="67">
        <f t="shared" si="1033"/>
        <v>0</v>
      </c>
      <c r="CV208" s="68"/>
      <c r="CW208" s="67">
        <f t="shared" si="1034"/>
        <v>0</v>
      </c>
      <c r="CX208" s="82">
        <v>0</v>
      </c>
      <c r="CY208" s="67">
        <f>(CX208/12*9*$D208*$E208*$G208*$K208)+(CX208/12*3*$D208*$E208*$H208*$K208)</f>
        <v>0</v>
      </c>
      <c r="CZ208" s="68"/>
      <c r="DA208" s="67">
        <f t="shared" si="1035"/>
        <v>0</v>
      </c>
      <c r="DB208" s="68"/>
      <c r="DC208" s="73">
        <f t="shared" si="1036"/>
        <v>0</v>
      </c>
      <c r="DD208" s="68"/>
      <c r="DE208" s="67">
        <f t="shared" si="1037"/>
        <v>0</v>
      </c>
      <c r="DF208" s="83"/>
      <c r="DG208" s="67">
        <f t="shared" si="1038"/>
        <v>0</v>
      </c>
      <c r="DH208" s="68"/>
      <c r="DI208" s="67">
        <f t="shared" si="1039"/>
        <v>0</v>
      </c>
      <c r="DJ208" s="68"/>
      <c r="DK208" s="67">
        <f t="shared" si="1040"/>
        <v>0</v>
      </c>
      <c r="DL208" s="68"/>
      <c r="DM208" s="75">
        <f t="shared" si="1041"/>
        <v>0</v>
      </c>
      <c r="DN208" s="77">
        <f t="shared" si="991"/>
        <v>377</v>
      </c>
      <c r="DO208" s="75">
        <f t="shared" si="991"/>
        <v>20065300.027499996</v>
      </c>
    </row>
    <row r="209" spans="1:119" ht="15" customHeight="1" x14ac:dyDescent="0.25">
      <c r="A209" s="78"/>
      <c r="B209" s="79">
        <v>179</v>
      </c>
      <c r="C209" s="60" t="s">
        <v>336</v>
      </c>
      <c r="D209" s="61">
        <v>22900</v>
      </c>
      <c r="E209" s="80">
        <v>0.51</v>
      </c>
      <c r="F209" s="80"/>
      <c r="G209" s="63">
        <v>1</v>
      </c>
      <c r="H209" s="64"/>
      <c r="I209" s="64"/>
      <c r="J209" s="61">
        <v>1.4</v>
      </c>
      <c r="K209" s="61">
        <v>1.68</v>
      </c>
      <c r="L209" s="61">
        <v>2.23</v>
      </c>
      <c r="M209" s="65">
        <v>2.57</v>
      </c>
      <c r="N209" s="68"/>
      <c r="O209" s="67">
        <f t="shared" ref="O209:O270" si="1043">(N209*$D209*$E209*$G209*$J209*$O$8)</f>
        <v>0</v>
      </c>
      <c r="P209" s="68"/>
      <c r="Q209" s="68">
        <f>(P209*$D209*$E209*$G209*$J209*$Q$8)</f>
        <v>0</v>
      </c>
      <c r="R209" s="68"/>
      <c r="S209" s="67">
        <f>(R209*$D209*$E209*$G209*$J209*$S$8)</f>
        <v>0</v>
      </c>
      <c r="T209" s="68"/>
      <c r="U209" s="67">
        <f t="shared" ref="U209:U210" si="1044">(T209/12*7*$D209*$E209*$G209*$J209*$U$8)+(T209/12*5*$D209*$E209*$G209*$J209*$U$9)</f>
        <v>0</v>
      </c>
      <c r="V209" s="68">
        <v>0</v>
      </c>
      <c r="W209" s="67">
        <f>(V209*$D209*$E209*$G209*$J209*$W$8)</f>
        <v>0</v>
      </c>
      <c r="X209" s="68">
        <v>0</v>
      </c>
      <c r="Y209" s="67">
        <f>(X209*$D209*$E209*$G209*$J209*$Y$8)</f>
        <v>0</v>
      </c>
      <c r="Z209" s="68"/>
      <c r="AA209" s="67">
        <f>(Z209*$D209*$E209*$G209*$J209*$AA$8)</f>
        <v>0</v>
      </c>
      <c r="AB209" s="68"/>
      <c r="AC209" s="67">
        <f>(AB209*$D209*$E209*$G209*$J209*$AC$8)</f>
        <v>0</v>
      </c>
      <c r="AD209" s="68"/>
      <c r="AE209" s="67">
        <f>(AD209*$D209*$E209*$G209*$J209*$AE$8)</f>
        <v>0</v>
      </c>
      <c r="AF209" s="68">
        <v>0</v>
      </c>
      <c r="AG209" s="67">
        <f>(AF209*$D209*$E209*$G209*$J209*$AG$8)</f>
        <v>0</v>
      </c>
      <c r="AH209" s="70"/>
      <c r="AI209" s="67">
        <f>(AH209*$D209*$E209*$G209*$J209*$AI$8)</f>
        <v>0</v>
      </c>
      <c r="AJ209" s="68">
        <v>1480</v>
      </c>
      <c r="AK209" s="67">
        <f>(AJ209*$D209*$E209*$G209*$J209*$AK$8)</f>
        <v>26618776.800000001</v>
      </c>
      <c r="AL209" s="82"/>
      <c r="AM209" s="67">
        <f>(AL209*$D209*$E209*$G209*$K209*$AM$8)</f>
        <v>0</v>
      </c>
      <c r="AN209" s="68">
        <v>0</v>
      </c>
      <c r="AO209" s="73">
        <f>(AN209*$D209*$E209*$G209*$K209*$AO$8)</f>
        <v>0</v>
      </c>
      <c r="AP209" s="68"/>
      <c r="AQ209" s="67">
        <f>(AP209*$D209*$E209*$G209*$J209*$AQ$8)</f>
        <v>0</v>
      </c>
      <c r="AR209" s="68">
        <v>5</v>
      </c>
      <c r="AS209" s="68">
        <f>(AR209*$D209*$E209*$G209*$J209*$AS$8)</f>
        <v>73577.7</v>
      </c>
      <c r="AT209" s="68">
        <v>0</v>
      </c>
      <c r="AU209" s="68">
        <f>(AT209*$D209*$E209*$G209*$J209*$AU$8)</f>
        <v>0</v>
      </c>
      <c r="AV209" s="68">
        <v>0</v>
      </c>
      <c r="AW209" s="67">
        <f>(AV209*$D209*$E209*$G209*$J209*$AW$8)</f>
        <v>0</v>
      </c>
      <c r="AX209" s="68">
        <v>0</v>
      </c>
      <c r="AY209" s="67">
        <f>(AX209*$D209*$E209*$G209*$J209*$AY$8)</f>
        <v>0</v>
      </c>
      <c r="AZ209" s="68">
        <v>0</v>
      </c>
      <c r="BA209" s="67">
        <f>(AZ209*$D209*$E209*$G209*$J209*$BA$8)</f>
        <v>0</v>
      </c>
      <c r="BB209" s="68"/>
      <c r="BC209" s="67">
        <f>(BB209*$D209*$E209*$G209*$J209*$BC$8)</f>
        <v>0</v>
      </c>
      <c r="BD209" s="68"/>
      <c r="BE209" s="67">
        <f>(BD209*$D209*$E209*$G209*$J209*$BE$8)</f>
        <v>0</v>
      </c>
      <c r="BF209" s="68">
        <v>1</v>
      </c>
      <c r="BG209" s="67">
        <f>(BF209*$D209*$E209*$G209*$K209*$BG$8)</f>
        <v>19620.719999999998</v>
      </c>
      <c r="BH209" s="68"/>
      <c r="BI209" s="67">
        <f>(BH209*$D209*$E209*$G209*$K209*$BI$8)</f>
        <v>0</v>
      </c>
      <c r="BJ209" s="68"/>
      <c r="BK209" s="67">
        <f>(BJ209*$D209*$E209*$G209*$K209*$BK$8)</f>
        <v>0</v>
      </c>
      <c r="BL209" s="68">
        <v>0</v>
      </c>
      <c r="BM209" s="67">
        <f>(BL209*$D209*$E209*$G209*$K209*$BM$8)</f>
        <v>0</v>
      </c>
      <c r="BN209" s="68"/>
      <c r="BO209" s="67">
        <f>(BN209*$D209*$E209*$G209*$K209*$BO$8)</f>
        <v>0</v>
      </c>
      <c r="BP209" s="68"/>
      <c r="BQ209" s="67">
        <f>(BP209*$D209*$E209*$G209*$K209*$BQ$8)</f>
        <v>0</v>
      </c>
      <c r="BR209" s="68"/>
      <c r="BS209" s="67">
        <f>(BR209*$D209*$E209*$G209*$K209*$BS$8)</f>
        <v>0</v>
      </c>
      <c r="BT209" s="68"/>
      <c r="BU209" s="67">
        <f>(BT209*$D209*$E209*$G209*$K209*$BU$8)</f>
        <v>0</v>
      </c>
      <c r="BV209" s="68">
        <v>5</v>
      </c>
      <c r="BW209" s="67">
        <f>(BV209*$D209*$E209*$G209*$K209*$BW$8)</f>
        <v>122629.49999999999</v>
      </c>
      <c r="BX209" s="68"/>
      <c r="BY209" s="67">
        <f>(BX209*$D209*$E209*$G209*$K209*$BY$8)</f>
        <v>0</v>
      </c>
      <c r="BZ209" s="68"/>
      <c r="CA209" s="75">
        <f>(BZ209*$D209*$E209*$G209*$K209*$CA$8)</f>
        <v>0</v>
      </c>
      <c r="CB209" s="68">
        <v>0</v>
      </c>
      <c r="CC209" s="67">
        <f>(CB209*$D209*$E209*$G209*$J209*$CC$8)</f>
        <v>0</v>
      </c>
      <c r="CD209" s="68">
        <v>0</v>
      </c>
      <c r="CE209" s="67">
        <f>(CD209*$D209*$E209*$G209*$J209*$CE$8)</f>
        <v>0</v>
      </c>
      <c r="CF209" s="68">
        <v>0</v>
      </c>
      <c r="CG209" s="67">
        <f>(CF209*$D209*$E209*$G209*$J209*$CG$8)</f>
        <v>0</v>
      </c>
      <c r="CH209" s="68"/>
      <c r="CI209" s="68">
        <f>(CH209*$D209*$E209*$G209*$J209*$CI$8)</f>
        <v>0</v>
      </c>
      <c r="CJ209" s="68"/>
      <c r="CK209" s="67">
        <f>(CJ209*$D209*$E209*$G209*$K209*$CK$8)</f>
        <v>0</v>
      </c>
      <c r="CL209" s="68">
        <v>0</v>
      </c>
      <c r="CM209" s="67">
        <f>(CL209*$D209*$E209*$G209*$J209*$CM$8)</f>
        <v>0</v>
      </c>
      <c r="CN209" s="68"/>
      <c r="CO209" s="67">
        <f>(CN209*$D209*$E209*$G209*$J209*$CO$8)</f>
        <v>0</v>
      </c>
      <c r="CP209" s="68"/>
      <c r="CQ209" s="67">
        <f>(CP209*$D209*$E209*$G209*$J209*$CQ$8)</f>
        <v>0</v>
      </c>
      <c r="CR209" s="68"/>
      <c r="CS209" s="67">
        <f>(CR209*$D209*$E209*$G209*$J209*$CS$8)</f>
        <v>0</v>
      </c>
      <c r="CT209" s="68"/>
      <c r="CU209" s="67">
        <f>(CT209*$D209*$E209*$G209*$J209*$CU$8)</f>
        <v>0</v>
      </c>
      <c r="CV209" s="68">
        <v>0</v>
      </c>
      <c r="CW209" s="67">
        <f>(CV209*$D209*$E209*$G209*$K209*$CW$8)</f>
        <v>0</v>
      </c>
      <c r="CX209" s="82">
        <f>730+58</f>
        <v>788</v>
      </c>
      <c r="CY209" s="67">
        <f>(CX209*$D209*$E209*$G209*$K209*$CY$8)</f>
        <v>13915014.624</v>
      </c>
      <c r="CZ209" s="68"/>
      <c r="DA209" s="67">
        <f>(CZ209*$D209*$E209*$G209*$J209*$DA$8)</f>
        <v>0</v>
      </c>
      <c r="DB209" s="68">
        <v>0</v>
      </c>
      <c r="DC209" s="73">
        <f>(DB209*$D209*$E209*$G209*$K209*$DC$8)</f>
        <v>0</v>
      </c>
      <c r="DD209" s="68">
        <v>0</v>
      </c>
      <c r="DE209" s="67">
        <f>(DD209*$D209*$E209*$G209*$K209*$DE$8)</f>
        <v>0</v>
      </c>
      <c r="DF209" s="83">
        <v>1</v>
      </c>
      <c r="DG209" s="67">
        <f>(DF209*$D209*$E209*$G209*$K209*$DG$8)</f>
        <v>23544.863999999998</v>
      </c>
      <c r="DH209" s="68">
        <v>33</v>
      </c>
      <c r="DI209" s="67">
        <f>(DH209*$D209*$E209*$G209*$K209*$DI$8)</f>
        <v>731656.64879999997</v>
      </c>
      <c r="DJ209" s="68"/>
      <c r="DK209" s="67">
        <f>(DJ209*$D209*$E209*$G209*$L209*$DK$8)</f>
        <v>0</v>
      </c>
      <c r="DL209" s="68"/>
      <c r="DM209" s="75">
        <f>(DL209*$D209*$E209*$G209*$M209*$DM$8)</f>
        <v>0</v>
      </c>
      <c r="DN209" s="77">
        <f t="shared" si="991"/>
        <v>2313</v>
      </c>
      <c r="DO209" s="75">
        <f t="shared" si="991"/>
        <v>41504820.856799997</v>
      </c>
    </row>
    <row r="210" spans="1:119" ht="15.75" customHeight="1" x14ac:dyDescent="0.25">
      <c r="A210" s="78"/>
      <c r="B210" s="79">
        <v>180</v>
      </c>
      <c r="C210" s="60" t="s">
        <v>337</v>
      </c>
      <c r="D210" s="61">
        <v>22900</v>
      </c>
      <c r="E210" s="80">
        <v>0.66</v>
      </c>
      <c r="F210" s="80"/>
      <c r="G210" s="63">
        <v>1</v>
      </c>
      <c r="H210" s="64"/>
      <c r="I210" s="64"/>
      <c r="J210" s="61">
        <v>1.4</v>
      </c>
      <c r="K210" s="61">
        <v>1.68</v>
      </c>
      <c r="L210" s="61">
        <v>2.23</v>
      </c>
      <c r="M210" s="65">
        <v>2.57</v>
      </c>
      <c r="N210" s="68"/>
      <c r="O210" s="67">
        <f t="shared" si="1043"/>
        <v>0</v>
      </c>
      <c r="P210" s="68"/>
      <c r="Q210" s="68">
        <f>(P210*$D210*$E210*$G210*$J210*$Q$8)</f>
        <v>0</v>
      </c>
      <c r="R210" s="68"/>
      <c r="S210" s="67">
        <f>(R210*$D210*$E210*$G210*$J210*$S$8)</f>
        <v>0</v>
      </c>
      <c r="T210" s="68"/>
      <c r="U210" s="67">
        <f t="shared" si="1044"/>
        <v>0</v>
      </c>
      <c r="V210" s="68"/>
      <c r="W210" s="67">
        <f>(V210*$D210*$E210*$G210*$J210*$W$8)</f>
        <v>0</v>
      </c>
      <c r="X210" s="68"/>
      <c r="Y210" s="67">
        <f>(X210*$D210*$E210*$G210*$J210*$Y$8)</f>
        <v>0</v>
      </c>
      <c r="Z210" s="68"/>
      <c r="AA210" s="67">
        <f>(Z210*$D210*$E210*$G210*$J210*$AA$8)</f>
        <v>0</v>
      </c>
      <c r="AB210" s="68"/>
      <c r="AC210" s="67">
        <f>(AB210*$D210*$E210*$G210*$J210*$AC$8)</f>
        <v>0</v>
      </c>
      <c r="AD210" s="68"/>
      <c r="AE210" s="67">
        <f>(AD210*$D210*$E210*$G210*$J210*$AE$8)</f>
        <v>0</v>
      </c>
      <c r="AF210" s="68"/>
      <c r="AG210" s="67">
        <f>(AF210*$D210*$E210*$G210*$J210*$AG$8)</f>
        <v>0</v>
      </c>
      <c r="AH210" s="70"/>
      <c r="AI210" s="67">
        <f>(AH210*$D210*$E210*$G210*$J210*$AI$8)</f>
        <v>0</v>
      </c>
      <c r="AJ210" s="68">
        <v>250</v>
      </c>
      <c r="AK210" s="67">
        <f>(AJ210*$D210*$E210*$G210*$J210*$AK$8)</f>
        <v>5818890.0000000009</v>
      </c>
      <c r="AL210" s="82">
        <v>0</v>
      </c>
      <c r="AM210" s="67">
        <f>(AL210*$D210*$E210*$G210*$K210*$AM$8)</f>
        <v>0</v>
      </c>
      <c r="AN210" s="68"/>
      <c r="AO210" s="73">
        <f>(AN210*$D210*$E210*$G210*$K210*$AO$8)</f>
        <v>0</v>
      </c>
      <c r="AP210" s="68"/>
      <c r="AQ210" s="67">
        <f>(AP210*$D210*$E210*$G210*$J210*$AQ$8)</f>
        <v>0</v>
      </c>
      <c r="AR210" s="68"/>
      <c r="AS210" s="68">
        <f>(AR210*$D210*$E210*$G210*$J210*$AS$8)</f>
        <v>0</v>
      </c>
      <c r="AT210" s="68"/>
      <c r="AU210" s="68">
        <f>(AT210*$D210*$E210*$G210*$J210*$AU$8)</f>
        <v>0</v>
      </c>
      <c r="AV210" s="68"/>
      <c r="AW210" s="67">
        <f>(AV210*$D210*$E210*$G210*$J210*$AW$8)</f>
        <v>0</v>
      </c>
      <c r="AX210" s="68"/>
      <c r="AY210" s="67">
        <f>(AX210*$D210*$E210*$G210*$J210*$AY$8)</f>
        <v>0</v>
      </c>
      <c r="AZ210" s="68"/>
      <c r="BA210" s="67">
        <f>(AZ210*$D210*$E210*$G210*$J210*$BA$8)</f>
        <v>0</v>
      </c>
      <c r="BB210" s="68"/>
      <c r="BC210" s="67">
        <f>(BB210*$D210*$E210*$G210*$J210*$BC$8)</f>
        <v>0</v>
      </c>
      <c r="BD210" s="68"/>
      <c r="BE210" s="67">
        <f>(BD210*$D210*$E210*$G210*$J210*$BE$8)</f>
        <v>0</v>
      </c>
      <c r="BF210" s="68"/>
      <c r="BG210" s="67">
        <f>(BF210*$D210*$E210*$G210*$K210*$BG$8)</f>
        <v>0</v>
      </c>
      <c r="BH210" s="68">
        <v>4</v>
      </c>
      <c r="BI210" s="67">
        <f>(BH210*$D210*$E210*$G210*$K210*$BI$8)</f>
        <v>101566.08</v>
      </c>
      <c r="BJ210" s="68"/>
      <c r="BK210" s="67">
        <f>(BJ210*$D210*$E210*$G210*$K210*$BK$8)</f>
        <v>0</v>
      </c>
      <c r="BL210" s="68"/>
      <c r="BM210" s="67">
        <f>(BL210*$D210*$E210*$G210*$K210*$BM$8)</f>
        <v>0</v>
      </c>
      <c r="BN210" s="68"/>
      <c r="BO210" s="67">
        <f>(BN210*$D210*$E210*$G210*$K210*$BO$8)</f>
        <v>0</v>
      </c>
      <c r="BP210" s="68"/>
      <c r="BQ210" s="67">
        <f>(BP210*$D210*$E210*$G210*$K210*$BQ$8)</f>
        <v>0</v>
      </c>
      <c r="BR210" s="68"/>
      <c r="BS210" s="67">
        <f>(BR210*$D210*$E210*$G210*$K210*$BS$8)</f>
        <v>0</v>
      </c>
      <c r="BT210" s="68"/>
      <c r="BU210" s="67">
        <f>(BT210*$D210*$E210*$G210*$K210*$BU$8)</f>
        <v>0</v>
      </c>
      <c r="BV210" s="68"/>
      <c r="BW210" s="67">
        <f>(BV210*$D210*$E210*$G210*$K210*$BW$8)</f>
        <v>0</v>
      </c>
      <c r="BX210" s="68"/>
      <c r="BY210" s="67">
        <f>(BX210*$D210*$E210*$G210*$K210*$BY$8)</f>
        <v>0</v>
      </c>
      <c r="BZ210" s="68"/>
      <c r="CA210" s="75">
        <f>(BZ210*$D210*$E210*$G210*$K210*$CA$8)</f>
        <v>0</v>
      </c>
      <c r="CB210" s="68"/>
      <c r="CC210" s="67">
        <f>(CB210*$D210*$E210*$G210*$J210*$CC$8)</f>
        <v>0</v>
      </c>
      <c r="CD210" s="68"/>
      <c r="CE210" s="67">
        <f>(CD210*$D210*$E210*$G210*$J210*$CE$8)</f>
        <v>0</v>
      </c>
      <c r="CF210" s="68"/>
      <c r="CG210" s="67">
        <f>(CF210*$D210*$E210*$G210*$J210*$CG$8)</f>
        <v>0</v>
      </c>
      <c r="CH210" s="68"/>
      <c r="CI210" s="68">
        <f>(CH210*$D210*$E210*$G210*$J210*$CI$8)</f>
        <v>0</v>
      </c>
      <c r="CJ210" s="68"/>
      <c r="CK210" s="67">
        <f>(CJ210*$D210*$E210*$G210*$K210*$CK$8)</f>
        <v>0</v>
      </c>
      <c r="CL210" s="68"/>
      <c r="CM210" s="67">
        <f>(CL210*$D210*$E210*$G210*$J210*$CM$8)</f>
        <v>0</v>
      </c>
      <c r="CN210" s="68"/>
      <c r="CO210" s="67">
        <f>(CN210*$D210*$E210*$G210*$J210*$CO$8)</f>
        <v>0</v>
      </c>
      <c r="CP210" s="68"/>
      <c r="CQ210" s="67">
        <f>(CP210*$D210*$E210*$G210*$J210*$CQ$8)</f>
        <v>0</v>
      </c>
      <c r="CR210" s="68"/>
      <c r="CS210" s="67">
        <f>(CR210*$D210*$E210*$G210*$J210*$CS$8)</f>
        <v>0</v>
      </c>
      <c r="CT210" s="68"/>
      <c r="CU210" s="67">
        <f>(CT210*$D210*$E210*$G210*$J210*$CU$8)</f>
        <v>0</v>
      </c>
      <c r="CV210" s="68"/>
      <c r="CW210" s="67">
        <f>(CV210*$D210*$E210*$G210*$K210*$CW$8)</f>
        <v>0</v>
      </c>
      <c r="CX210" s="82">
        <v>80</v>
      </c>
      <c r="CY210" s="67">
        <f>(CX210*$D210*$E210*$G210*$K210*$CY$8)</f>
        <v>1828189.44</v>
      </c>
      <c r="CZ210" s="68"/>
      <c r="DA210" s="67">
        <f>(CZ210*$D210*$E210*$G210*$J210*$DA$8)</f>
        <v>0</v>
      </c>
      <c r="DB210" s="68"/>
      <c r="DC210" s="73">
        <f>(DB210*$D210*$E210*$G210*$K210*$DC$8)</f>
        <v>0</v>
      </c>
      <c r="DD210" s="68"/>
      <c r="DE210" s="67">
        <f>(DD210*$D210*$E210*$G210*$K210*$DE$8)</f>
        <v>0</v>
      </c>
      <c r="DF210" s="83"/>
      <c r="DG210" s="67">
        <f>(DF210*$D210*$E210*$G210*$K210*$DG$8)</f>
        <v>0</v>
      </c>
      <c r="DH210" s="68"/>
      <c r="DI210" s="67">
        <f>(DH210*$D210*$E210*$G210*$K210*$DI$8)</f>
        <v>0</v>
      </c>
      <c r="DJ210" s="68"/>
      <c r="DK210" s="67">
        <f>(DJ210*$D210*$E210*$G210*$L210*$DK$8)</f>
        <v>0</v>
      </c>
      <c r="DL210" s="68"/>
      <c r="DM210" s="75">
        <f>(DL210*$D210*$E210*$G210*$M210*$DM$8)</f>
        <v>0</v>
      </c>
      <c r="DN210" s="77">
        <f t="shared" si="991"/>
        <v>334</v>
      </c>
      <c r="DO210" s="75">
        <f t="shared" si="991"/>
        <v>7748645.5200000014</v>
      </c>
    </row>
    <row r="211" spans="1:119" ht="15.75" customHeight="1" x14ac:dyDescent="0.25">
      <c r="A211" s="78">
        <v>22</v>
      </c>
      <c r="B211" s="154"/>
      <c r="C211" s="153" t="s">
        <v>338</v>
      </c>
      <c r="D211" s="61">
        <v>22900</v>
      </c>
      <c r="E211" s="155">
        <v>0.8</v>
      </c>
      <c r="F211" s="155"/>
      <c r="G211" s="63">
        <v>1</v>
      </c>
      <c r="H211" s="64"/>
      <c r="I211" s="64"/>
      <c r="J211" s="61">
        <v>1.4</v>
      </c>
      <c r="K211" s="61">
        <v>1.68</v>
      </c>
      <c r="L211" s="61">
        <v>2.23</v>
      </c>
      <c r="M211" s="65">
        <v>2.57</v>
      </c>
      <c r="N211" s="88">
        <f>SUM(N212:N215)</f>
        <v>0</v>
      </c>
      <c r="O211" s="88">
        <f t="shared" ref="O211:BZ211" si="1045">SUM(O212:O215)</f>
        <v>0</v>
      </c>
      <c r="P211" s="88">
        <f t="shared" si="1045"/>
        <v>0</v>
      </c>
      <c r="Q211" s="88">
        <f t="shared" si="1045"/>
        <v>0</v>
      </c>
      <c r="R211" s="88">
        <f t="shared" si="1045"/>
        <v>381</v>
      </c>
      <c r="S211" s="88">
        <f t="shared" si="1045"/>
        <v>13903973.16</v>
      </c>
      <c r="T211" s="88">
        <f t="shared" si="1045"/>
        <v>0</v>
      </c>
      <c r="U211" s="88">
        <f t="shared" si="1045"/>
        <v>0</v>
      </c>
      <c r="V211" s="88">
        <f t="shared" si="1045"/>
        <v>0</v>
      </c>
      <c r="W211" s="88">
        <f t="shared" si="1045"/>
        <v>0</v>
      </c>
      <c r="X211" s="88">
        <f t="shared" si="1045"/>
        <v>0</v>
      </c>
      <c r="Y211" s="88">
        <f t="shared" si="1045"/>
        <v>0</v>
      </c>
      <c r="Z211" s="88">
        <f t="shared" si="1045"/>
        <v>0</v>
      </c>
      <c r="AA211" s="88">
        <f t="shared" si="1045"/>
        <v>0</v>
      </c>
      <c r="AB211" s="88">
        <f t="shared" si="1045"/>
        <v>0</v>
      </c>
      <c r="AC211" s="88">
        <f t="shared" si="1045"/>
        <v>0</v>
      </c>
      <c r="AD211" s="88">
        <f t="shared" si="1045"/>
        <v>0</v>
      </c>
      <c r="AE211" s="88">
        <f t="shared" si="1045"/>
        <v>0</v>
      </c>
      <c r="AF211" s="88">
        <f t="shared" si="1045"/>
        <v>0</v>
      </c>
      <c r="AG211" s="88">
        <f t="shared" si="1045"/>
        <v>0</v>
      </c>
      <c r="AH211" s="88">
        <f t="shared" si="1045"/>
        <v>0</v>
      </c>
      <c r="AI211" s="88">
        <f t="shared" si="1045"/>
        <v>0</v>
      </c>
      <c r="AJ211" s="88">
        <f t="shared" si="1045"/>
        <v>7</v>
      </c>
      <c r="AK211" s="88">
        <f t="shared" si="1045"/>
        <v>96276.18</v>
      </c>
      <c r="AL211" s="88">
        <f t="shared" si="1045"/>
        <v>0</v>
      </c>
      <c r="AM211" s="88">
        <f t="shared" si="1045"/>
        <v>0</v>
      </c>
      <c r="AN211" s="88">
        <f t="shared" si="1045"/>
        <v>0</v>
      </c>
      <c r="AO211" s="88">
        <f t="shared" si="1045"/>
        <v>0</v>
      </c>
      <c r="AP211" s="88">
        <v>0</v>
      </c>
      <c r="AQ211" s="88">
        <f t="shared" si="1045"/>
        <v>0</v>
      </c>
      <c r="AR211" s="88">
        <f t="shared" si="1045"/>
        <v>0</v>
      </c>
      <c r="AS211" s="88">
        <f t="shared" si="1045"/>
        <v>0</v>
      </c>
      <c r="AT211" s="88">
        <f t="shared" si="1045"/>
        <v>0</v>
      </c>
      <c r="AU211" s="88">
        <f t="shared" si="1045"/>
        <v>0</v>
      </c>
      <c r="AV211" s="88">
        <f t="shared" si="1045"/>
        <v>0</v>
      </c>
      <c r="AW211" s="88">
        <f t="shared" si="1045"/>
        <v>0</v>
      </c>
      <c r="AX211" s="88">
        <f t="shared" si="1045"/>
        <v>0</v>
      </c>
      <c r="AY211" s="88">
        <f t="shared" si="1045"/>
        <v>0</v>
      </c>
      <c r="AZ211" s="88">
        <f t="shared" si="1045"/>
        <v>0</v>
      </c>
      <c r="BA211" s="88">
        <f t="shared" si="1045"/>
        <v>0</v>
      </c>
      <c r="BB211" s="88">
        <f t="shared" si="1045"/>
        <v>90</v>
      </c>
      <c r="BC211" s="88">
        <f t="shared" si="1045"/>
        <v>1237836.6000000001</v>
      </c>
      <c r="BD211" s="88">
        <f t="shared" si="1045"/>
        <v>16</v>
      </c>
      <c r="BE211" s="88">
        <f t="shared" si="1045"/>
        <v>220059.84000000003</v>
      </c>
      <c r="BF211" s="88">
        <f t="shared" si="1045"/>
        <v>58</v>
      </c>
      <c r="BG211" s="88">
        <f t="shared" si="1045"/>
        <v>926405.75999999989</v>
      </c>
      <c r="BH211" s="88">
        <f t="shared" si="1045"/>
        <v>20</v>
      </c>
      <c r="BI211" s="88">
        <f t="shared" si="1045"/>
        <v>300081.59999999998</v>
      </c>
      <c r="BJ211" s="88">
        <f t="shared" si="1045"/>
        <v>113</v>
      </c>
      <c r="BK211" s="88">
        <f t="shared" si="1045"/>
        <v>2272752.6359999999</v>
      </c>
      <c r="BL211" s="88">
        <f t="shared" si="1045"/>
        <v>0</v>
      </c>
      <c r="BM211" s="88">
        <f t="shared" si="1045"/>
        <v>0</v>
      </c>
      <c r="BN211" s="88">
        <f t="shared" si="1045"/>
        <v>53</v>
      </c>
      <c r="BO211" s="88">
        <f t="shared" si="1045"/>
        <v>874737.86400000006</v>
      </c>
      <c r="BP211" s="88">
        <f t="shared" si="1045"/>
        <v>9</v>
      </c>
      <c r="BQ211" s="88">
        <f t="shared" si="1045"/>
        <v>191205.84</v>
      </c>
      <c r="BR211" s="88">
        <f t="shared" si="1045"/>
        <v>36</v>
      </c>
      <c r="BS211" s="88">
        <f t="shared" si="1045"/>
        <v>675183.6</v>
      </c>
      <c r="BT211" s="88">
        <f t="shared" si="1045"/>
        <v>19</v>
      </c>
      <c r="BU211" s="88">
        <f t="shared" si="1045"/>
        <v>256569.76799999998</v>
      </c>
      <c r="BV211" s="88">
        <f t="shared" si="1045"/>
        <v>19</v>
      </c>
      <c r="BW211" s="88">
        <f t="shared" si="1045"/>
        <v>356346.89999999997</v>
      </c>
      <c r="BX211" s="88">
        <f t="shared" si="1045"/>
        <v>31</v>
      </c>
      <c r="BY211" s="88">
        <f t="shared" si="1045"/>
        <v>1644678</v>
      </c>
      <c r="BZ211" s="88">
        <f t="shared" si="1045"/>
        <v>12</v>
      </c>
      <c r="CA211" s="88">
        <f t="shared" ref="CA211:DO211" si="1046">SUM(CA212:CA215)</f>
        <v>180048.96</v>
      </c>
      <c r="CB211" s="88">
        <f t="shared" si="1046"/>
        <v>0</v>
      </c>
      <c r="CC211" s="88">
        <f t="shared" si="1046"/>
        <v>0</v>
      </c>
      <c r="CD211" s="88">
        <f t="shared" si="1046"/>
        <v>1</v>
      </c>
      <c r="CE211" s="88">
        <f t="shared" si="1046"/>
        <v>40212.858</v>
      </c>
      <c r="CF211" s="88">
        <f t="shared" si="1046"/>
        <v>0</v>
      </c>
      <c r="CG211" s="88">
        <f t="shared" si="1046"/>
        <v>0</v>
      </c>
      <c r="CH211" s="88">
        <f t="shared" si="1046"/>
        <v>0</v>
      </c>
      <c r="CI211" s="88">
        <f t="shared" si="1046"/>
        <v>0</v>
      </c>
      <c r="CJ211" s="88">
        <f t="shared" si="1046"/>
        <v>0</v>
      </c>
      <c r="CK211" s="88">
        <f t="shared" si="1046"/>
        <v>0</v>
      </c>
      <c r="CL211" s="88">
        <f t="shared" si="1046"/>
        <v>0</v>
      </c>
      <c r="CM211" s="88">
        <f t="shared" si="1046"/>
        <v>0</v>
      </c>
      <c r="CN211" s="88">
        <f t="shared" si="1046"/>
        <v>0</v>
      </c>
      <c r="CO211" s="88">
        <f t="shared" si="1046"/>
        <v>0</v>
      </c>
      <c r="CP211" s="88">
        <f t="shared" si="1046"/>
        <v>0</v>
      </c>
      <c r="CQ211" s="88">
        <f t="shared" si="1046"/>
        <v>0</v>
      </c>
      <c r="CR211" s="88">
        <f t="shared" si="1046"/>
        <v>5</v>
      </c>
      <c r="CS211" s="88">
        <f t="shared" si="1046"/>
        <v>70644.209999999992</v>
      </c>
      <c r="CT211" s="88">
        <f t="shared" si="1046"/>
        <v>9</v>
      </c>
      <c r="CU211" s="88">
        <f t="shared" si="1046"/>
        <v>127159.57799999998</v>
      </c>
      <c r="CV211" s="88">
        <f t="shared" si="1046"/>
        <v>0</v>
      </c>
      <c r="CW211" s="88">
        <f t="shared" si="1046"/>
        <v>0</v>
      </c>
      <c r="CX211" s="88">
        <f t="shared" si="1046"/>
        <v>0</v>
      </c>
      <c r="CY211" s="88">
        <f t="shared" si="1046"/>
        <v>0</v>
      </c>
      <c r="CZ211" s="88">
        <f t="shared" si="1046"/>
        <v>0</v>
      </c>
      <c r="DA211" s="88">
        <f t="shared" si="1046"/>
        <v>0</v>
      </c>
      <c r="DB211" s="88">
        <f t="shared" si="1046"/>
        <v>0</v>
      </c>
      <c r="DC211" s="91">
        <f t="shared" si="1046"/>
        <v>0</v>
      </c>
      <c r="DD211" s="88">
        <f t="shared" si="1046"/>
        <v>0</v>
      </c>
      <c r="DE211" s="88">
        <f t="shared" si="1046"/>
        <v>0</v>
      </c>
      <c r="DF211" s="92">
        <f t="shared" si="1046"/>
        <v>1</v>
      </c>
      <c r="DG211" s="88">
        <f t="shared" si="1046"/>
        <v>18004.896000000001</v>
      </c>
      <c r="DH211" s="88">
        <f t="shared" si="1046"/>
        <v>10</v>
      </c>
      <c r="DI211" s="88">
        <f t="shared" si="1046"/>
        <v>613843.84319999989</v>
      </c>
      <c r="DJ211" s="88">
        <v>9</v>
      </c>
      <c r="DK211" s="88">
        <f t="shared" si="1046"/>
        <v>215094.204</v>
      </c>
      <c r="DL211" s="88">
        <f t="shared" si="1046"/>
        <v>30</v>
      </c>
      <c r="DM211" s="88">
        <f t="shared" si="1046"/>
        <v>826296.12</v>
      </c>
      <c r="DN211" s="88">
        <f t="shared" si="1046"/>
        <v>929</v>
      </c>
      <c r="DO211" s="88">
        <f t="shared" si="1046"/>
        <v>25047412.417199995</v>
      </c>
    </row>
    <row r="212" spans="1:119" s="8" customFormat="1" ht="20.25" customHeight="1" x14ac:dyDescent="0.25">
      <c r="A212" s="78"/>
      <c r="B212" s="79">
        <v>181</v>
      </c>
      <c r="C212" s="60" t="s">
        <v>339</v>
      </c>
      <c r="D212" s="61">
        <v>22900</v>
      </c>
      <c r="E212" s="80">
        <v>1.1100000000000001</v>
      </c>
      <c r="F212" s="80"/>
      <c r="G212" s="63">
        <v>1</v>
      </c>
      <c r="H212" s="64"/>
      <c r="I212" s="64"/>
      <c r="J212" s="61">
        <v>1.4</v>
      </c>
      <c r="K212" s="61">
        <v>1.68</v>
      </c>
      <c r="L212" s="61">
        <v>2.23</v>
      </c>
      <c r="M212" s="65">
        <v>2.57</v>
      </c>
      <c r="N212" s="68"/>
      <c r="O212" s="67">
        <f t="shared" si="1043"/>
        <v>0</v>
      </c>
      <c r="P212" s="68"/>
      <c r="Q212" s="68">
        <f>(P212*$D212*$E212*$G212*$J212*$Q$8)</f>
        <v>0</v>
      </c>
      <c r="R212" s="68">
        <v>1</v>
      </c>
      <c r="S212" s="67">
        <f>(R212*$D212*$E212*$G212*$J212*$S$8)</f>
        <v>39145.260000000009</v>
      </c>
      <c r="T212" s="68"/>
      <c r="U212" s="67">
        <f t="shared" ref="U212:U215" si="1047">(T212/12*7*$D212*$E212*$G212*$J212*$U$8)+(T212/12*5*$D212*$E212*$G212*$J212*$U$9)</f>
        <v>0</v>
      </c>
      <c r="V212" s="68"/>
      <c r="W212" s="67">
        <f>(V212*$D212*$E212*$G212*$J212*$W$8)</f>
        <v>0</v>
      </c>
      <c r="X212" s="68"/>
      <c r="Y212" s="67">
        <f>(X212*$D212*$E212*$G212*$J212*$Y$8)</f>
        <v>0</v>
      </c>
      <c r="Z212" s="68"/>
      <c r="AA212" s="67">
        <f>(Z212*$D212*$E212*$G212*$J212*$AA$8)</f>
        <v>0</v>
      </c>
      <c r="AB212" s="68"/>
      <c r="AC212" s="67">
        <f>(AB212*$D212*$E212*$G212*$J212*$AC$8)</f>
        <v>0</v>
      </c>
      <c r="AD212" s="68"/>
      <c r="AE212" s="67">
        <f>(AD212*$D212*$E212*$G212*$J212*$AE$8)</f>
        <v>0</v>
      </c>
      <c r="AF212" s="68"/>
      <c r="AG212" s="67">
        <f>(AF212*$D212*$E212*$G212*$J212*$AG$8)</f>
        <v>0</v>
      </c>
      <c r="AH212" s="70"/>
      <c r="AI212" s="67">
        <f>(AH212*$D212*$E212*$G212*$J212*$AI$8)</f>
        <v>0</v>
      </c>
      <c r="AJ212" s="68"/>
      <c r="AK212" s="67">
        <f>(AJ212*$D212*$E212*$G212*$J212*$AK$8)</f>
        <v>0</v>
      </c>
      <c r="AL212" s="82">
        <v>0</v>
      </c>
      <c r="AM212" s="67">
        <f>(AL212*$D212*$E212*$G212*$K212*$AM$8)</f>
        <v>0</v>
      </c>
      <c r="AN212" s="68"/>
      <c r="AO212" s="73">
        <f>(AN212*$D212*$E212*$G212*$K212*$AO$8)</f>
        <v>0</v>
      </c>
      <c r="AP212" s="68"/>
      <c r="AQ212" s="67">
        <f>(AP212*$D212*$E212*$G212*$J212*$AQ$8)</f>
        <v>0</v>
      </c>
      <c r="AR212" s="68"/>
      <c r="AS212" s="68">
        <f>(AR212*$D212*$E212*$G212*$J212*$AS$8)</f>
        <v>0</v>
      </c>
      <c r="AT212" s="68"/>
      <c r="AU212" s="68">
        <f>(AT212*$D212*$E212*$G212*$J212*$AU$8)</f>
        <v>0</v>
      </c>
      <c r="AV212" s="68"/>
      <c r="AW212" s="67">
        <f>(AV212*$D212*$E212*$G212*$J212*$AW$8)</f>
        <v>0</v>
      </c>
      <c r="AX212" s="68"/>
      <c r="AY212" s="67">
        <f>(AX212*$D212*$E212*$G212*$J212*$AY$8)</f>
        <v>0</v>
      </c>
      <c r="AZ212" s="68"/>
      <c r="BA212" s="67">
        <f>(AZ212*$D212*$E212*$G212*$J212*$BA$8)</f>
        <v>0</v>
      </c>
      <c r="BB212" s="68"/>
      <c r="BC212" s="67">
        <f>(BB212*$D212*$E212*$G212*$J212*$BC$8)</f>
        <v>0</v>
      </c>
      <c r="BD212" s="68"/>
      <c r="BE212" s="67">
        <f>(BD212*$D212*$E212*$G212*$J212*$BE$8)</f>
        <v>0</v>
      </c>
      <c r="BF212" s="68"/>
      <c r="BG212" s="67">
        <f>(BF212*$D212*$E212*$G212*$K212*$BG$8)</f>
        <v>0</v>
      </c>
      <c r="BH212" s="68"/>
      <c r="BI212" s="67">
        <f>(BH212*$D212*$E212*$G212*$K212*$BI$8)</f>
        <v>0</v>
      </c>
      <c r="BJ212" s="68"/>
      <c r="BK212" s="67">
        <f>(BJ212*$D212*$E212*$G212*$K212*$BK$8)</f>
        <v>0</v>
      </c>
      <c r="BL212" s="68"/>
      <c r="BM212" s="67">
        <f>(BL212*$D212*$E212*$G212*$K212*$BM$8)</f>
        <v>0</v>
      </c>
      <c r="BN212" s="68"/>
      <c r="BO212" s="67">
        <f>(BN212*$D212*$E212*$G212*$K212*$BO$8)</f>
        <v>0</v>
      </c>
      <c r="BP212" s="85"/>
      <c r="BQ212" s="67">
        <f>(BP212*$D212*$E212*$G212*$K212*$BQ$8)</f>
        <v>0</v>
      </c>
      <c r="BR212" s="68"/>
      <c r="BS212" s="67">
        <f>(BR212*$D212*$E212*$G212*$K212*$BS$8)</f>
        <v>0</v>
      </c>
      <c r="BT212" s="68"/>
      <c r="BU212" s="67">
        <f>(BT212*$D212*$E212*$G212*$K212*$BU$8)</f>
        <v>0</v>
      </c>
      <c r="BV212" s="68"/>
      <c r="BW212" s="67">
        <f>(BV212*$D212*$E212*$G212*$K212*$BW$8)</f>
        <v>0</v>
      </c>
      <c r="BX212" s="68"/>
      <c r="BY212" s="67">
        <f>(BX212*$D212*$E212*$G212*$K212*$BY$8)</f>
        <v>0</v>
      </c>
      <c r="BZ212" s="68"/>
      <c r="CA212" s="75">
        <f>(BZ212*$D212*$E212*$G212*$K212*$CA$8)</f>
        <v>0</v>
      </c>
      <c r="CB212" s="68"/>
      <c r="CC212" s="67">
        <f>(CB212*$D212*$E212*$G212*$J212*$CC$8)</f>
        <v>0</v>
      </c>
      <c r="CD212" s="68">
        <v>1</v>
      </c>
      <c r="CE212" s="67">
        <f>(CD212*$D212*$E212*$G212*$J212*$CE$8)</f>
        <v>40212.858</v>
      </c>
      <c r="CF212" s="68"/>
      <c r="CG212" s="67">
        <f>(CF212*$D212*$E212*$G212*$J212*$CG$8)</f>
        <v>0</v>
      </c>
      <c r="CH212" s="68"/>
      <c r="CI212" s="68">
        <f>(CH212*$D212*$E212*$G212*$J212*$CI$8)</f>
        <v>0</v>
      </c>
      <c r="CJ212" s="68"/>
      <c r="CK212" s="67">
        <f>(CJ212*$D212*$E212*$G212*$K212*$CK$8)</f>
        <v>0</v>
      </c>
      <c r="CL212" s="68"/>
      <c r="CM212" s="67">
        <f>(CL212*$D212*$E212*$G212*$J212*$CM$8)</f>
        <v>0</v>
      </c>
      <c r="CN212" s="68"/>
      <c r="CO212" s="67">
        <f>(CN212*$D212*$E212*$G212*$J212*$CO$8)</f>
        <v>0</v>
      </c>
      <c r="CP212" s="68"/>
      <c r="CQ212" s="67">
        <f>(CP212*$D212*$E212*$G212*$J212*$CQ$8)</f>
        <v>0</v>
      </c>
      <c r="CR212" s="68"/>
      <c r="CS212" s="67">
        <f>(CR212*$D212*$E212*$G212*$J212*$CS$8)</f>
        <v>0</v>
      </c>
      <c r="CT212" s="68"/>
      <c r="CU212" s="67">
        <f>(CT212*$D212*$E212*$G212*$J212*$CU$8)</f>
        <v>0</v>
      </c>
      <c r="CV212" s="68"/>
      <c r="CW212" s="67">
        <f>(CV212*$D212*$E212*$G212*$K212*$CW$8)</f>
        <v>0</v>
      </c>
      <c r="CX212" s="82">
        <v>0</v>
      </c>
      <c r="CY212" s="67">
        <f>(CX212*$D212*$E212*$G212*$K212*$CY$8)</f>
        <v>0</v>
      </c>
      <c r="CZ212" s="68"/>
      <c r="DA212" s="67">
        <f>(CZ212*$D212*$E212*$G212*$J212*$DA$8)</f>
        <v>0</v>
      </c>
      <c r="DB212" s="68"/>
      <c r="DC212" s="73">
        <f>(DB212*$D212*$E212*$G212*$K212*$DC$8)</f>
        <v>0</v>
      </c>
      <c r="DD212" s="68"/>
      <c r="DE212" s="67">
        <f>(DD212*$D212*$E212*$G212*$K212*$DE$8)</f>
        <v>0</v>
      </c>
      <c r="DF212" s="83"/>
      <c r="DG212" s="67">
        <f>(DF212*$D212*$E212*$G212*$K212*$DG$8)</f>
        <v>0</v>
      </c>
      <c r="DH212" s="68"/>
      <c r="DI212" s="67">
        <f>(DH212*$D212*$E212*$G212*$K212*$DI$8)</f>
        <v>0</v>
      </c>
      <c r="DJ212" s="68"/>
      <c r="DK212" s="67">
        <f>(DJ212*$D212*$E212*$G212*$L212*$DK$8)</f>
        <v>0</v>
      </c>
      <c r="DL212" s="68"/>
      <c r="DM212" s="75">
        <f>(DL212*$D212*$E212*$G212*$M212*$DM$8)</f>
        <v>0</v>
      </c>
      <c r="DN212" s="77">
        <f t="shared" ref="DN212:DO215" si="1048">SUM(N212,P212,R212,T212,V212,X212,Z212,AB212,AD212,AF212,AH212,AJ212,AL212,AP212,AR212,CF212,AT212,AV212,AX212,AZ212,BB212,CJ212,BD212,BF212,BH212,BL212,AN212,BN212,BP212,BR212,BT212,BV212,BX212,BZ212,CB212,CD212,CH212,CL212,CN212,CP212,CR212,CT212,CV212,CX212,BJ212,CZ212,DB212,DD212,DF212,DH212,DJ212,DL212)</f>
        <v>2</v>
      </c>
      <c r="DO212" s="75">
        <f t="shared" si="1048"/>
        <v>79358.118000000017</v>
      </c>
    </row>
    <row r="213" spans="1:119" s="8" customFormat="1" ht="15.75" customHeight="1" x14ac:dyDescent="0.25">
      <c r="A213" s="78"/>
      <c r="B213" s="79">
        <v>182</v>
      </c>
      <c r="C213" s="60" t="s">
        <v>340</v>
      </c>
      <c r="D213" s="61">
        <v>22900</v>
      </c>
      <c r="E213" s="87">
        <v>0.39</v>
      </c>
      <c r="F213" s="87"/>
      <c r="G213" s="63">
        <v>1</v>
      </c>
      <c r="H213" s="64"/>
      <c r="I213" s="64"/>
      <c r="J213" s="61">
        <v>1.4</v>
      </c>
      <c r="K213" s="61">
        <v>1.68</v>
      </c>
      <c r="L213" s="61">
        <v>2.23</v>
      </c>
      <c r="M213" s="65">
        <v>2.57</v>
      </c>
      <c r="N213" s="68"/>
      <c r="O213" s="67">
        <f t="shared" si="1043"/>
        <v>0</v>
      </c>
      <c r="P213" s="68"/>
      <c r="Q213" s="68">
        <f>(P213*$D213*$E213*$G213*$J213*$Q$8)</f>
        <v>0</v>
      </c>
      <c r="R213" s="68">
        <v>215</v>
      </c>
      <c r="S213" s="67">
        <f>(R213*$D213*$E213*$G213*$J213*$S$8)</f>
        <v>2957054.1</v>
      </c>
      <c r="T213" s="68"/>
      <c r="U213" s="67">
        <f t="shared" si="1047"/>
        <v>0</v>
      </c>
      <c r="V213" s="68"/>
      <c r="W213" s="67">
        <f>(V213*$D213*$E213*$G213*$J213*$W$8)</f>
        <v>0</v>
      </c>
      <c r="X213" s="68"/>
      <c r="Y213" s="67">
        <f>(X213*$D213*$E213*$G213*$J213*$Y$8)</f>
        <v>0</v>
      </c>
      <c r="Z213" s="68"/>
      <c r="AA213" s="67">
        <f>(Z213*$D213*$E213*$G213*$J213*$AA$8)</f>
        <v>0</v>
      </c>
      <c r="AB213" s="68"/>
      <c r="AC213" s="67">
        <f>(AB213*$D213*$E213*$G213*$J213*$AC$8)</f>
        <v>0</v>
      </c>
      <c r="AD213" s="68"/>
      <c r="AE213" s="67">
        <f>(AD213*$D213*$E213*$G213*$J213*$AE$8)</f>
        <v>0</v>
      </c>
      <c r="AF213" s="68"/>
      <c r="AG213" s="67">
        <f>(AF213*$D213*$E213*$G213*$J213*$AG$8)</f>
        <v>0</v>
      </c>
      <c r="AH213" s="70"/>
      <c r="AI213" s="67">
        <f>(AH213*$D213*$E213*$G213*$J213*$AI$8)</f>
        <v>0</v>
      </c>
      <c r="AJ213" s="68">
        <v>7</v>
      </c>
      <c r="AK213" s="67">
        <f>(AJ213*$D213*$E213*$G213*$J213*$AK$8)</f>
        <v>96276.18</v>
      </c>
      <c r="AL213" s="82">
        <v>0</v>
      </c>
      <c r="AM213" s="67">
        <f>(AL213*$D213*$E213*$G213*$K213*$AM$8)</f>
        <v>0</v>
      </c>
      <c r="AN213" s="68"/>
      <c r="AO213" s="73">
        <f>(AN213*$D213*$E213*$G213*$K213*$AO$8)</f>
        <v>0</v>
      </c>
      <c r="AP213" s="68"/>
      <c r="AQ213" s="67">
        <f>(AP213*$D213*$E213*$G213*$J213*$AQ$8)</f>
        <v>0</v>
      </c>
      <c r="AR213" s="68"/>
      <c r="AS213" s="68">
        <f>(AR213*$D213*$E213*$G213*$J213*$AS$8)</f>
        <v>0</v>
      </c>
      <c r="AT213" s="68"/>
      <c r="AU213" s="68">
        <f>(AT213*$D213*$E213*$G213*$J213*$AU$8)</f>
        <v>0</v>
      </c>
      <c r="AV213" s="68"/>
      <c r="AW213" s="67">
        <f>(AV213*$D213*$E213*$G213*$J213*$AW$8)</f>
        <v>0</v>
      </c>
      <c r="AX213" s="68"/>
      <c r="AY213" s="67">
        <f>(AX213*$D213*$E213*$G213*$J213*$AY$8)</f>
        <v>0</v>
      </c>
      <c r="AZ213" s="68"/>
      <c r="BA213" s="67">
        <f>(AZ213*$D213*$E213*$G213*$J213*$BA$8)</f>
        <v>0</v>
      </c>
      <c r="BB213" s="68">
        <v>90</v>
      </c>
      <c r="BC213" s="67">
        <f>(BB213*$D213*$E213*$G213*$J213*$BC$8)</f>
        <v>1237836.6000000001</v>
      </c>
      <c r="BD213" s="68">
        <v>16</v>
      </c>
      <c r="BE213" s="67">
        <f>(BD213*$D213*$E213*$G213*$J213*$BE$8)</f>
        <v>220059.84000000003</v>
      </c>
      <c r="BF213" s="68">
        <v>57</v>
      </c>
      <c r="BG213" s="67">
        <f>(BF213*$D213*$E213*$G213*$K213*$BG$8)</f>
        <v>855232.55999999994</v>
      </c>
      <c r="BH213" s="68">
        <v>20</v>
      </c>
      <c r="BI213" s="67">
        <f>(BH213*$D213*$E213*$G213*$K213*$BI$8)</f>
        <v>300081.59999999998</v>
      </c>
      <c r="BJ213" s="68">
        <v>108</v>
      </c>
      <c r="BK213" s="67">
        <f>(BJ213*$D213*$E213*$G213*$K213*$BK$8)</f>
        <v>1863506.7359999998</v>
      </c>
      <c r="BL213" s="68"/>
      <c r="BM213" s="67">
        <f>(BL213*$D213*$E213*$G213*$K213*$BM$8)</f>
        <v>0</v>
      </c>
      <c r="BN213" s="68">
        <v>53</v>
      </c>
      <c r="BO213" s="67">
        <f>(BN213*$D213*$E213*$G213*$K213*$BO$8)</f>
        <v>874737.86400000006</v>
      </c>
      <c r="BP213" s="85">
        <v>8</v>
      </c>
      <c r="BQ213" s="67">
        <f>(BP213*$D213*$E213*$G213*$K213*$BQ$8)</f>
        <v>120032.64</v>
      </c>
      <c r="BR213" s="68">
        <v>36</v>
      </c>
      <c r="BS213" s="67">
        <f>(BR213*$D213*$E213*$G213*$K213*$BS$8)</f>
        <v>675183.6</v>
      </c>
      <c r="BT213" s="68">
        <v>19</v>
      </c>
      <c r="BU213" s="67">
        <f>(BT213*$D213*$E213*$G213*$K213*$BU$8)</f>
        <v>256569.76799999998</v>
      </c>
      <c r="BV213" s="68">
        <v>19</v>
      </c>
      <c r="BW213" s="67">
        <f>(BV213*$D213*$E213*$G213*$K213*$BW$8)</f>
        <v>356346.89999999997</v>
      </c>
      <c r="BX213" s="68">
        <v>10</v>
      </c>
      <c r="BY213" s="67">
        <f>(BX213*$D213*$E213*$G213*$K213*$BY$8)</f>
        <v>150040.79999999999</v>
      </c>
      <c r="BZ213" s="68">
        <v>12</v>
      </c>
      <c r="CA213" s="75">
        <f>(BZ213*$D213*$E213*$G213*$K213*$CA$8)</f>
        <v>180048.96</v>
      </c>
      <c r="CB213" s="68"/>
      <c r="CC213" s="67">
        <f>(CB213*$D213*$E213*$G213*$J213*$CC$8)</f>
        <v>0</v>
      </c>
      <c r="CD213" s="68"/>
      <c r="CE213" s="67">
        <f>(CD213*$D213*$E213*$G213*$J213*$CE$8)</f>
        <v>0</v>
      </c>
      <c r="CF213" s="68"/>
      <c r="CG213" s="67">
        <f>(CF213*$D213*$E213*$G213*$J213*$CG$8)</f>
        <v>0</v>
      </c>
      <c r="CH213" s="68"/>
      <c r="CI213" s="68">
        <f>(CH213*$D213*$E213*$G213*$J213*$CI$8)</f>
        <v>0</v>
      </c>
      <c r="CJ213" s="68"/>
      <c r="CK213" s="67">
        <f>(CJ213*$D213*$E213*$G213*$K213*$CK$8)</f>
        <v>0</v>
      </c>
      <c r="CL213" s="68"/>
      <c r="CM213" s="67">
        <f>(CL213*$D213*$E213*$G213*$J213*$CM$8)</f>
        <v>0</v>
      </c>
      <c r="CN213" s="68"/>
      <c r="CO213" s="67">
        <f>(CN213*$D213*$E213*$G213*$J213*$CO$8)</f>
        <v>0</v>
      </c>
      <c r="CP213" s="68"/>
      <c r="CQ213" s="67">
        <f>(CP213*$D213*$E213*$G213*$J213*$CQ$8)</f>
        <v>0</v>
      </c>
      <c r="CR213" s="68">
        <v>5</v>
      </c>
      <c r="CS213" s="67">
        <f>(CR213*$D213*$E213*$G213*$J213*$CS$8)</f>
        <v>70644.209999999992</v>
      </c>
      <c r="CT213" s="68">
        <v>9</v>
      </c>
      <c r="CU213" s="67">
        <f>(CT213*$D213*$E213*$G213*$J213*$CU$8)</f>
        <v>127159.57799999998</v>
      </c>
      <c r="CV213" s="68"/>
      <c r="CW213" s="67">
        <f>(CV213*$D213*$E213*$G213*$K213*$CW$8)</f>
        <v>0</v>
      </c>
      <c r="CX213" s="82">
        <v>0</v>
      </c>
      <c r="CY213" s="67">
        <f>(CX213*$D213*$E213*$G213*$K213*$CY$8)</f>
        <v>0</v>
      </c>
      <c r="CZ213" s="68"/>
      <c r="DA213" s="67">
        <f>(CZ213*$D213*$E213*$G213*$J213*$DA$8)</f>
        <v>0</v>
      </c>
      <c r="DB213" s="68"/>
      <c r="DC213" s="73">
        <f>(DB213*$D213*$E213*$G213*$K213*$DC$8)</f>
        <v>0</v>
      </c>
      <c r="DD213" s="68"/>
      <c r="DE213" s="67">
        <f>(DD213*$D213*$E213*$G213*$K213*$DE$8)</f>
        <v>0</v>
      </c>
      <c r="DF213" s="83">
        <v>1</v>
      </c>
      <c r="DG213" s="67">
        <f>(DF213*$D213*$E213*$G213*$K213*$DG$8)</f>
        <v>18004.896000000001</v>
      </c>
      <c r="DH213" s="68">
        <v>3</v>
      </c>
      <c r="DI213" s="67">
        <f>(DH213*$D213*$E213*$G213*$K213*$DI$8)</f>
        <v>50863.831199999993</v>
      </c>
      <c r="DJ213" s="68">
        <v>9</v>
      </c>
      <c r="DK213" s="67">
        <f>(DJ213*$D213*$E213*$G213*$L213*$DK$8)</f>
        <v>215094.204</v>
      </c>
      <c r="DL213" s="68">
        <v>30</v>
      </c>
      <c r="DM213" s="75">
        <f>(DL213*$D213*$E213*$G213*$M213*$DM$8)</f>
        <v>826296.12</v>
      </c>
      <c r="DN213" s="77">
        <f t="shared" si="1048"/>
        <v>727</v>
      </c>
      <c r="DO213" s="75">
        <f t="shared" si="1048"/>
        <v>11451070.987199998</v>
      </c>
    </row>
    <row r="214" spans="1:119" ht="30.75" customHeight="1" x14ac:dyDescent="0.25">
      <c r="A214" s="78"/>
      <c r="B214" s="79">
        <v>183</v>
      </c>
      <c r="C214" s="60" t="s">
        <v>341</v>
      </c>
      <c r="D214" s="61">
        <v>22900</v>
      </c>
      <c r="E214" s="80">
        <v>1.85</v>
      </c>
      <c r="F214" s="80"/>
      <c r="G214" s="63">
        <v>1</v>
      </c>
      <c r="H214" s="64"/>
      <c r="I214" s="64"/>
      <c r="J214" s="61">
        <v>1.4</v>
      </c>
      <c r="K214" s="61">
        <v>1.68</v>
      </c>
      <c r="L214" s="61">
        <v>2.23</v>
      </c>
      <c r="M214" s="65">
        <v>2.57</v>
      </c>
      <c r="N214" s="68"/>
      <c r="O214" s="67">
        <f t="shared" si="1043"/>
        <v>0</v>
      </c>
      <c r="P214" s="68"/>
      <c r="Q214" s="68">
        <f>(P214*$D214*$E214*$G214*$J214*$Q$8)</f>
        <v>0</v>
      </c>
      <c r="R214" s="68">
        <v>150</v>
      </c>
      <c r="S214" s="67">
        <f>(R214*$D214*$E214*$G214*$J214*$S$8)</f>
        <v>9786315</v>
      </c>
      <c r="T214" s="68"/>
      <c r="U214" s="67">
        <f t="shared" si="1047"/>
        <v>0</v>
      </c>
      <c r="V214" s="68"/>
      <c r="W214" s="67">
        <f>(V214*$D214*$E214*$G214*$J214*$W$8)</f>
        <v>0</v>
      </c>
      <c r="X214" s="68"/>
      <c r="Y214" s="67">
        <f>(X214*$D214*$E214*$G214*$J214*$Y$8)</f>
        <v>0</v>
      </c>
      <c r="Z214" s="68"/>
      <c r="AA214" s="67">
        <f>(Z214*$D214*$E214*$G214*$J214*$AA$8)</f>
        <v>0</v>
      </c>
      <c r="AB214" s="68"/>
      <c r="AC214" s="67">
        <f>(AB214*$D214*$E214*$G214*$J214*$AC$8)</f>
        <v>0</v>
      </c>
      <c r="AD214" s="68"/>
      <c r="AE214" s="67">
        <f>(AD214*$D214*$E214*$G214*$J214*$AE$8)</f>
        <v>0</v>
      </c>
      <c r="AF214" s="68"/>
      <c r="AG214" s="67">
        <f>(AF214*$D214*$E214*$G214*$J214*$AG$8)</f>
        <v>0</v>
      </c>
      <c r="AH214" s="70"/>
      <c r="AI214" s="67">
        <f>(AH214*$D214*$E214*$G214*$J214*$AI$8)</f>
        <v>0</v>
      </c>
      <c r="AJ214" s="68"/>
      <c r="AK214" s="67">
        <f>(AJ214*$D214*$E214*$G214*$J214*$AK$8)</f>
        <v>0</v>
      </c>
      <c r="AL214" s="82">
        <v>0</v>
      </c>
      <c r="AM214" s="67">
        <f>(AL214*$D214*$E214*$G214*$K214*$AM$8)</f>
        <v>0</v>
      </c>
      <c r="AN214" s="68"/>
      <c r="AO214" s="73">
        <f>(AN214*$D214*$E214*$G214*$K214*$AO$8)</f>
        <v>0</v>
      </c>
      <c r="AP214" s="68"/>
      <c r="AQ214" s="67">
        <f>(AP214*$D214*$E214*$G214*$J214*$AQ$8)</f>
        <v>0</v>
      </c>
      <c r="AR214" s="68"/>
      <c r="AS214" s="68">
        <f>(AR214*$D214*$E214*$G214*$J214*$AS$8)</f>
        <v>0</v>
      </c>
      <c r="AT214" s="68"/>
      <c r="AU214" s="68">
        <f>(AT214*$D214*$E214*$G214*$J214*$AU$8)</f>
        <v>0</v>
      </c>
      <c r="AV214" s="68"/>
      <c r="AW214" s="67">
        <f>(AV214*$D214*$E214*$G214*$J214*$AW$8)</f>
        <v>0</v>
      </c>
      <c r="AX214" s="68"/>
      <c r="AY214" s="67">
        <f>(AX214*$D214*$E214*$G214*$J214*$AY$8)</f>
        <v>0</v>
      </c>
      <c r="AZ214" s="68"/>
      <c r="BA214" s="67">
        <f>(AZ214*$D214*$E214*$G214*$J214*$BA$8)</f>
        <v>0</v>
      </c>
      <c r="BB214" s="68"/>
      <c r="BC214" s="67">
        <f>(BB214*$D214*$E214*$G214*$J214*$BC$8)</f>
        <v>0</v>
      </c>
      <c r="BD214" s="68"/>
      <c r="BE214" s="67">
        <f>(BD214*$D214*$E214*$G214*$J214*$BE$8)</f>
        <v>0</v>
      </c>
      <c r="BF214" s="68">
        <v>1</v>
      </c>
      <c r="BG214" s="67">
        <f>(BF214*$D214*$E214*$G214*$K214*$BG$8)</f>
        <v>71173.2</v>
      </c>
      <c r="BH214" s="68"/>
      <c r="BI214" s="67">
        <f>(BH214*$D214*$E214*$G214*$K214*$BI$8)</f>
        <v>0</v>
      </c>
      <c r="BJ214" s="68">
        <v>5</v>
      </c>
      <c r="BK214" s="67">
        <f>(BJ214*$D214*$E214*$G214*$K214*$BK$8)</f>
        <v>409245.89999999997</v>
      </c>
      <c r="BL214" s="68"/>
      <c r="BM214" s="67">
        <f>(BL214*$D214*$E214*$G214*$K214*$BM$8)</f>
        <v>0</v>
      </c>
      <c r="BN214" s="68"/>
      <c r="BO214" s="67">
        <f>(BN214*$D214*$E214*$G214*$K214*$BO$8)</f>
        <v>0</v>
      </c>
      <c r="BP214" s="68">
        <v>1</v>
      </c>
      <c r="BQ214" s="67">
        <f>(BP214*$D214*$E214*$G214*$K214*$BQ$8)</f>
        <v>71173.2</v>
      </c>
      <c r="BR214" s="68"/>
      <c r="BS214" s="67">
        <f>(BR214*$D214*$E214*$G214*$K214*$BS$8)</f>
        <v>0</v>
      </c>
      <c r="BT214" s="68"/>
      <c r="BU214" s="67">
        <f>(BT214*$D214*$E214*$G214*$K214*$BU$8)</f>
        <v>0</v>
      </c>
      <c r="BV214" s="68"/>
      <c r="BW214" s="67">
        <f>(BV214*$D214*$E214*$G214*$K214*$BW$8)</f>
        <v>0</v>
      </c>
      <c r="BX214" s="68">
        <v>21</v>
      </c>
      <c r="BY214" s="67">
        <f>(BX214*$D214*$E214*$G214*$K214*$BY$8)</f>
        <v>1494637.2</v>
      </c>
      <c r="BZ214" s="68"/>
      <c r="CA214" s="75">
        <f>(BZ214*$D214*$E214*$G214*$K214*$CA$8)</f>
        <v>0</v>
      </c>
      <c r="CB214" s="68"/>
      <c r="CC214" s="67">
        <f>(CB214*$D214*$E214*$G214*$J214*$CC$8)</f>
        <v>0</v>
      </c>
      <c r="CD214" s="68"/>
      <c r="CE214" s="67">
        <f>(CD214*$D214*$E214*$G214*$J214*$CE$8)</f>
        <v>0</v>
      </c>
      <c r="CF214" s="68"/>
      <c r="CG214" s="67">
        <f>(CF214*$D214*$E214*$G214*$J214*$CG$8)</f>
        <v>0</v>
      </c>
      <c r="CH214" s="68"/>
      <c r="CI214" s="68">
        <f>(CH214*$D214*$E214*$G214*$J214*$CI$8)</f>
        <v>0</v>
      </c>
      <c r="CJ214" s="68"/>
      <c r="CK214" s="67">
        <f>(CJ214*$D214*$E214*$G214*$K214*$CK$8)</f>
        <v>0</v>
      </c>
      <c r="CL214" s="68"/>
      <c r="CM214" s="67">
        <f>(CL214*$D214*$E214*$G214*$J214*$CM$8)</f>
        <v>0</v>
      </c>
      <c r="CN214" s="68"/>
      <c r="CO214" s="67">
        <f>(CN214*$D214*$E214*$G214*$J214*$CO$8)</f>
        <v>0</v>
      </c>
      <c r="CP214" s="68"/>
      <c r="CQ214" s="67">
        <f>(CP214*$D214*$E214*$G214*$J214*$CQ$8)</f>
        <v>0</v>
      </c>
      <c r="CR214" s="68"/>
      <c r="CS214" s="67">
        <f>(CR214*$D214*$E214*$G214*$J214*$CS$8)</f>
        <v>0</v>
      </c>
      <c r="CT214" s="68"/>
      <c r="CU214" s="67">
        <f>(CT214*$D214*$E214*$G214*$J214*$CU$8)</f>
        <v>0</v>
      </c>
      <c r="CV214" s="68"/>
      <c r="CW214" s="67">
        <f>(CV214*$D214*$E214*$G214*$K214*$CW$8)</f>
        <v>0</v>
      </c>
      <c r="CX214" s="82">
        <v>0</v>
      </c>
      <c r="CY214" s="67">
        <f>(CX214*$D214*$E214*$G214*$K214*$CY$8)</f>
        <v>0</v>
      </c>
      <c r="CZ214" s="68"/>
      <c r="DA214" s="67">
        <f>(CZ214*$D214*$E214*$G214*$J214*$DA$8)</f>
        <v>0</v>
      </c>
      <c r="DB214" s="68"/>
      <c r="DC214" s="73">
        <f>(DB214*$D214*$E214*$G214*$K214*$DC$8)</f>
        <v>0</v>
      </c>
      <c r="DD214" s="68"/>
      <c r="DE214" s="67">
        <f>(DD214*$D214*$E214*$G214*$K214*$DE$8)</f>
        <v>0</v>
      </c>
      <c r="DF214" s="83"/>
      <c r="DG214" s="67">
        <f>(DF214*$D214*$E214*$G214*$K214*$DG$8)</f>
        <v>0</v>
      </c>
      <c r="DH214" s="68">
        <v>7</v>
      </c>
      <c r="DI214" s="67">
        <f>(DH214*$D214*$E214*$G214*$K214*$DI$8)</f>
        <v>562980.01199999987</v>
      </c>
      <c r="DJ214" s="68"/>
      <c r="DK214" s="67">
        <f>(DJ214*$D214*$E214*$G214*$L214*$DK$8)</f>
        <v>0</v>
      </c>
      <c r="DL214" s="68"/>
      <c r="DM214" s="75">
        <f>(DL214*$D214*$E214*$G214*$M214*$DM$8)</f>
        <v>0</v>
      </c>
      <c r="DN214" s="77">
        <f t="shared" si="1048"/>
        <v>185</v>
      </c>
      <c r="DO214" s="75">
        <f t="shared" si="1048"/>
        <v>12395524.511999998</v>
      </c>
    </row>
    <row r="215" spans="1:119" ht="30" customHeight="1" x14ac:dyDescent="0.25">
      <c r="A215" s="78"/>
      <c r="B215" s="79">
        <v>184</v>
      </c>
      <c r="C215" s="60" t="s">
        <v>342</v>
      </c>
      <c r="D215" s="61">
        <v>22900</v>
      </c>
      <c r="E215" s="87">
        <v>2.12</v>
      </c>
      <c r="F215" s="87"/>
      <c r="G215" s="63">
        <v>1</v>
      </c>
      <c r="H215" s="64"/>
      <c r="I215" s="64"/>
      <c r="J215" s="61">
        <v>1.4</v>
      </c>
      <c r="K215" s="61">
        <v>1.68</v>
      </c>
      <c r="L215" s="61">
        <v>2.23</v>
      </c>
      <c r="M215" s="65">
        <v>2.57</v>
      </c>
      <c r="N215" s="68"/>
      <c r="O215" s="67">
        <f t="shared" si="1043"/>
        <v>0</v>
      </c>
      <c r="P215" s="68"/>
      <c r="Q215" s="68">
        <f>(P215*$D215*$E215*$G215*$J215*$Q$8)</f>
        <v>0</v>
      </c>
      <c r="R215" s="68">
        <v>15</v>
      </c>
      <c r="S215" s="67">
        <f>(R215*$D215*$E215*$G215*$J215*$S$8)</f>
        <v>1121458.8</v>
      </c>
      <c r="T215" s="68"/>
      <c r="U215" s="67">
        <f t="shared" si="1047"/>
        <v>0</v>
      </c>
      <c r="V215" s="68"/>
      <c r="W215" s="67">
        <f>(V215*$D215*$E215*$G215*$J215*$W$8)</f>
        <v>0</v>
      </c>
      <c r="X215" s="68"/>
      <c r="Y215" s="67">
        <f>(X215*$D215*$E215*$G215*$J215*$Y$8)</f>
        <v>0</v>
      </c>
      <c r="Z215" s="68"/>
      <c r="AA215" s="67">
        <f>(Z215*$D215*$E215*$G215*$J215*$AA$8)</f>
        <v>0</v>
      </c>
      <c r="AB215" s="68"/>
      <c r="AC215" s="67">
        <f>(AB215*$D215*$E215*$G215*$J215*$AC$8)</f>
        <v>0</v>
      </c>
      <c r="AD215" s="68"/>
      <c r="AE215" s="67">
        <f>(AD215*$D215*$E215*$G215*$J215*$AE$8)</f>
        <v>0</v>
      </c>
      <c r="AF215" s="68"/>
      <c r="AG215" s="67">
        <f>(AF215*$D215*$E215*$G215*$J215*$AG$8)</f>
        <v>0</v>
      </c>
      <c r="AH215" s="70"/>
      <c r="AI215" s="67">
        <f>(AH215*$D215*$E215*$G215*$J215*$AI$8)</f>
        <v>0</v>
      </c>
      <c r="AJ215" s="68"/>
      <c r="AK215" s="67">
        <f>(AJ215*$D215*$E215*$G215*$J215*$AK$8)</f>
        <v>0</v>
      </c>
      <c r="AL215" s="82">
        <v>0</v>
      </c>
      <c r="AM215" s="67">
        <f>(AL215*$D215*$E215*$G215*$K215*$AM$8)</f>
        <v>0</v>
      </c>
      <c r="AN215" s="68"/>
      <c r="AO215" s="73">
        <f>(AN215*$D215*$E215*$G215*$K215*$AO$8)</f>
        <v>0</v>
      </c>
      <c r="AP215" s="68"/>
      <c r="AQ215" s="67">
        <f>(AP215*$D215*$E215*$G215*$J215*$AQ$8)</f>
        <v>0</v>
      </c>
      <c r="AR215" s="68"/>
      <c r="AS215" s="68">
        <f>(AR215*$D215*$E215*$G215*$J215*$AS$8)</f>
        <v>0</v>
      </c>
      <c r="AT215" s="68"/>
      <c r="AU215" s="68">
        <f>(AT215*$D215*$E215*$G215*$J215*$AU$8)</f>
        <v>0</v>
      </c>
      <c r="AV215" s="68"/>
      <c r="AW215" s="67">
        <f>(AV215*$D215*$E215*$G215*$J215*$AW$8)</f>
        <v>0</v>
      </c>
      <c r="AX215" s="68"/>
      <c r="AY215" s="67">
        <f>(AX215*$D215*$E215*$G215*$J215*$AY$8)</f>
        <v>0</v>
      </c>
      <c r="AZ215" s="68"/>
      <c r="BA215" s="67">
        <f>(AZ215*$D215*$E215*$G215*$J215*$BA$8)</f>
        <v>0</v>
      </c>
      <c r="BB215" s="68"/>
      <c r="BC215" s="67">
        <f>(BB215*$D215*$E215*$G215*$J215*$BC$8)</f>
        <v>0</v>
      </c>
      <c r="BD215" s="68"/>
      <c r="BE215" s="67">
        <f>(BD215*$D215*$E215*$G215*$J215*$BE$8)</f>
        <v>0</v>
      </c>
      <c r="BF215" s="68"/>
      <c r="BG215" s="67">
        <f>(BF215*$D215*$E215*$G215*$K215*$BG$8)</f>
        <v>0</v>
      </c>
      <c r="BH215" s="68"/>
      <c r="BI215" s="67">
        <f>(BH215*$D215*$E215*$G215*$K215*$BI$8)</f>
        <v>0</v>
      </c>
      <c r="BJ215" s="68"/>
      <c r="BK215" s="67">
        <f>(BJ215*$D215*$E215*$G215*$K215*$BK$8)</f>
        <v>0</v>
      </c>
      <c r="BL215" s="68"/>
      <c r="BM215" s="67">
        <f>(BL215*$D215*$E215*$G215*$K215*$BM$8)</f>
        <v>0</v>
      </c>
      <c r="BN215" s="68"/>
      <c r="BO215" s="67">
        <f>(BN215*$D215*$E215*$G215*$K215*$BO$8)</f>
        <v>0</v>
      </c>
      <c r="BP215" s="68"/>
      <c r="BQ215" s="67">
        <f>(BP215*$D215*$E215*$G215*$K215*$BQ$8)</f>
        <v>0</v>
      </c>
      <c r="BR215" s="68"/>
      <c r="BS215" s="67">
        <f>(BR215*$D215*$E215*$G215*$K215*$BS$8)</f>
        <v>0</v>
      </c>
      <c r="BT215" s="68"/>
      <c r="BU215" s="67">
        <f>(BT215*$D215*$E215*$G215*$K215*$BU$8)</f>
        <v>0</v>
      </c>
      <c r="BV215" s="68"/>
      <c r="BW215" s="67">
        <f>(BV215*$D215*$E215*$G215*$K215*$BW$8)</f>
        <v>0</v>
      </c>
      <c r="BX215" s="68"/>
      <c r="BY215" s="67">
        <f>(BX215*$D215*$E215*$G215*$K215*$BY$8)</f>
        <v>0</v>
      </c>
      <c r="BZ215" s="68"/>
      <c r="CA215" s="75">
        <f>(BZ215*$D215*$E215*$G215*$K215*$CA$8)</f>
        <v>0</v>
      </c>
      <c r="CB215" s="68"/>
      <c r="CC215" s="67">
        <f>(CB215*$D215*$E215*$G215*$J215*$CC$8)</f>
        <v>0</v>
      </c>
      <c r="CD215" s="68"/>
      <c r="CE215" s="67">
        <f>(CD215*$D215*$E215*$G215*$J215*$CE$8)</f>
        <v>0</v>
      </c>
      <c r="CF215" s="68"/>
      <c r="CG215" s="67">
        <f>(CF215*$D215*$E215*$G215*$J215*$CG$8)</f>
        <v>0</v>
      </c>
      <c r="CH215" s="68"/>
      <c r="CI215" s="68">
        <f>(CH215*$D215*$E215*$G215*$J215*$CI$8)</f>
        <v>0</v>
      </c>
      <c r="CJ215" s="68"/>
      <c r="CK215" s="67">
        <f>(CJ215*$D215*$E215*$G215*$K215*$CK$8)</f>
        <v>0</v>
      </c>
      <c r="CL215" s="68"/>
      <c r="CM215" s="67">
        <f>(CL215*$D215*$E215*$G215*$J215*$CM$8)</f>
        <v>0</v>
      </c>
      <c r="CN215" s="68"/>
      <c r="CO215" s="67">
        <f>(CN215*$D215*$E215*$G215*$J215*$CO$8)</f>
        <v>0</v>
      </c>
      <c r="CP215" s="68"/>
      <c r="CQ215" s="67">
        <f>(CP215*$D215*$E215*$G215*$J215*$CQ$8)</f>
        <v>0</v>
      </c>
      <c r="CR215" s="68"/>
      <c r="CS215" s="67">
        <f>(CR215*$D215*$E215*$G215*$J215*$CS$8)</f>
        <v>0</v>
      </c>
      <c r="CT215" s="68"/>
      <c r="CU215" s="67">
        <f>(CT215*$D215*$E215*$G215*$J215*$CU$8)</f>
        <v>0</v>
      </c>
      <c r="CV215" s="68"/>
      <c r="CW215" s="67">
        <f>(CV215*$D215*$E215*$G215*$K215*$CW$8)</f>
        <v>0</v>
      </c>
      <c r="CX215" s="82">
        <v>0</v>
      </c>
      <c r="CY215" s="67">
        <f>(CX215*$D215*$E215*$G215*$K215*$CY$8)</f>
        <v>0</v>
      </c>
      <c r="CZ215" s="68"/>
      <c r="DA215" s="67">
        <f>(CZ215*$D215*$E215*$G215*$J215*$DA$8)</f>
        <v>0</v>
      </c>
      <c r="DB215" s="68"/>
      <c r="DC215" s="73">
        <f>(DB215*$D215*$E215*$G215*$K215*$DC$8)</f>
        <v>0</v>
      </c>
      <c r="DD215" s="68"/>
      <c r="DE215" s="67">
        <f>(DD215*$D215*$E215*$G215*$K215*$DE$8)</f>
        <v>0</v>
      </c>
      <c r="DF215" s="83"/>
      <c r="DG215" s="67">
        <f>(DF215*$D215*$E215*$G215*$K215*$DG$8)</f>
        <v>0</v>
      </c>
      <c r="DH215" s="68"/>
      <c r="DI215" s="67">
        <f>(DH215*$D215*$E215*$G215*$K215*$DI$8)</f>
        <v>0</v>
      </c>
      <c r="DJ215" s="68"/>
      <c r="DK215" s="67">
        <f>(DJ215*$D215*$E215*$G215*$L215*$DK$8)</f>
        <v>0</v>
      </c>
      <c r="DL215" s="68"/>
      <c r="DM215" s="75">
        <f>(DL215*$D215*$E215*$G215*$M215*$DM$8)</f>
        <v>0</v>
      </c>
      <c r="DN215" s="77">
        <f t="shared" si="1048"/>
        <v>15</v>
      </c>
      <c r="DO215" s="75">
        <f t="shared" si="1048"/>
        <v>1121458.8</v>
      </c>
    </row>
    <row r="216" spans="1:119" ht="15.75" customHeight="1" x14ac:dyDescent="0.25">
      <c r="A216" s="78">
        <v>23</v>
      </c>
      <c r="B216" s="154"/>
      <c r="C216" s="153" t="s">
        <v>343</v>
      </c>
      <c r="D216" s="61">
        <v>22900</v>
      </c>
      <c r="E216" s="155">
        <v>1.31</v>
      </c>
      <c r="F216" s="155"/>
      <c r="G216" s="63">
        <v>1</v>
      </c>
      <c r="H216" s="64"/>
      <c r="I216" s="64"/>
      <c r="J216" s="61">
        <v>1.4</v>
      </c>
      <c r="K216" s="61">
        <v>1.68</v>
      </c>
      <c r="L216" s="61">
        <v>2.23</v>
      </c>
      <c r="M216" s="65">
        <v>2.57</v>
      </c>
      <c r="N216" s="88">
        <f>SUM(N217:N222)</f>
        <v>693</v>
      </c>
      <c r="O216" s="88">
        <f t="shared" ref="O216:BZ216" si="1049">SUM(O217:O222)</f>
        <v>28261819.740000002</v>
      </c>
      <c r="P216" s="88">
        <f t="shared" si="1049"/>
        <v>0</v>
      </c>
      <c r="Q216" s="88">
        <f t="shared" si="1049"/>
        <v>0</v>
      </c>
      <c r="R216" s="88">
        <f t="shared" si="1049"/>
        <v>158</v>
      </c>
      <c r="S216" s="88">
        <f t="shared" si="1049"/>
        <v>8273756.2599999998</v>
      </c>
      <c r="T216" s="88">
        <f t="shared" si="1049"/>
        <v>0</v>
      </c>
      <c r="U216" s="88">
        <f t="shared" si="1049"/>
        <v>0</v>
      </c>
      <c r="V216" s="88">
        <f t="shared" si="1049"/>
        <v>0</v>
      </c>
      <c r="W216" s="88">
        <f t="shared" si="1049"/>
        <v>0</v>
      </c>
      <c r="X216" s="88">
        <f t="shared" si="1049"/>
        <v>0</v>
      </c>
      <c r="Y216" s="88">
        <f t="shared" si="1049"/>
        <v>0</v>
      </c>
      <c r="Z216" s="88">
        <f t="shared" si="1049"/>
        <v>0</v>
      </c>
      <c r="AA216" s="88">
        <f t="shared" si="1049"/>
        <v>0</v>
      </c>
      <c r="AB216" s="88">
        <f t="shared" si="1049"/>
        <v>0</v>
      </c>
      <c r="AC216" s="88">
        <f t="shared" si="1049"/>
        <v>0</v>
      </c>
      <c r="AD216" s="88">
        <f t="shared" si="1049"/>
        <v>374</v>
      </c>
      <c r="AE216" s="88">
        <f t="shared" si="1049"/>
        <v>16823997.960000001</v>
      </c>
      <c r="AF216" s="88">
        <f t="shared" si="1049"/>
        <v>0</v>
      </c>
      <c r="AG216" s="88">
        <f t="shared" si="1049"/>
        <v>0</v>
      </c>
      <c r="AH216" s="88">
        <f t="shared" si="1049"/>
        <v>5</v>
      </c>
      <c r="AI216" s="88">
        <f t="shared" si="1049"/>
        <v>160460.30000000002</v>
      </c>
      <c r="AJ216" s="88">
        <f t="shared" si="1049"/>
        <v>353</v>
      </c>
      <c r="AK216" s="88">
        <f t="shared" si="1049"/>
        <v>15003214.379999999</v>
      </c>
      <c r="AL216" s="88">
        <f t="shared" si="1049"/>
        <v>1</v>
      </c>
      <c r="AM216" s="88">
        <f t="shared" si="1049"/>
        <v>38510.472000000002</v>
      </c>
      <c r="AN216" s="88">
        <f t="shared" si="1049"/>
        <v>88</v>
      </c>
      <c r="AO216" s="88">
        <f t="shared" si="1049"/>
        <v>4765141.92</v>
      </c>
      <c r="AP216" s="88">
        <f>SUM(AP217:AP222)</f>
        <v>167</v>
      </c>
      <c r="AQ216" s="88">
        <f>SUM(AQ217:AQ222)</f>
        <v>7893172</v>
      </c>
      <c r="AR216" s="88">
        <f t="shared" si="1049"/>
        <v>7</v>
      </c>
      <c r="AS216" s="88">
        <f t="shared" si="1049"/>
        <v>239199.65999999997</v>
      </c>
      <c r="AT216" s="88">
        <f t="shared" si="1049"/>
        <v>502</v>
      </c>
      <c r="AU216" s="88">
        <f t="shared" si="1049"/>
        <v>23242217.600000001</v>
      </c>
      <c r="AV216" s="88">
        <f t="shared" si="1049"/>
        <v>0</v>
      </c>
      <c r="AW216" s="88">
        <f t="shared" si="1049"/>
        <v>0</v>
      </c>
      <c r="AX216" s="88">
        <f t="shared" si="1049"/>
        <v>0</v>
      </c>
      <c r="AY216" s="88">
        <f t="shared" si="1049"/>
        <v>0</v>
      </c>
      <c r="AZ216" s="88">
        <f t="shared" si="1049"/>
        <v>0</v>
      </c>
      <c r="BA216" s="88">
        <f t="shared" si="1049"/>
        <v>0</v>
      </c>
      <c r="BB216" s="88">
        <f t="shared" si="1049"/>
        <v>193</v>
      </c>
      <c r="BC216" s="88">
        <f t="shared" si="1049"/>
        <v>8657450.3399999999</v>
      </c>
      <c r="BD216" s="88">
        <f t="shared" si="1049"/>
        <v>89</v>
      </c>
      <c r="BE216" s="88">
        <f t="shared" si="1049"/>
        <v>3718094.38</v>
      </c>
      <c r="BF216" s="88">
        <f t="shared" si="1049"/>
        <v>609</v>
      </c>
      <c r="BG216" s="88">
        <f t="shared" si="1049"/>
        <v>29706924.240000002</v>
      </c>
      <c r="BH216" s="88">
        <f t="shared" si="1049"/>
        <v>207</v>
      </c>
      <c r="BI216" s="88">
        <f t="shared" si="1049"/>
        <v>10096206.960000001</v>
      </c>
      <c r="BJ216" s="88">
        <f t="shared" si="1049"/>
        <v>487</v>
      </c>
      <c r="BK216" s="88">
        <f t="shared" si="1049"/>
        <v>27715017.204</v>
      </c>
      <c r="BL216" s="88">
        <f t="shared" si="1049"/>
        <v>0</v>
      </c>
      <c r="BM216" s="88">
        <f t="shared" si="1049"/>
        <v>0</v>
      </c>
      <c r="BN216" s="88">
        <f t="shared" si="1049"/>
        <v>403</v>
      </c>
      <c r="BO216" s="88">
        <f t="shared" si="1049"/>
        <v>21522275.544</v>
      </c>
      <c r="BP216" s="88">
        <f t="shared" si="1049"/>
        <v>72</v>
      </c>
      <c r="BQ216" s="88">
        <f t="shared" si="1049"/>
        <v>3385536</v>
      </c>
      <c r="BR216" s="88">
        <f t="shared" si="1049"/>
        <v>178</v>
      </c>
      <c r="BS216" s="88">
        <f t="shared" si="1049"/>
        <v>10976061.600000001</v>
      </c>
      <c r="BT216" s="88">
        <f t="shared" si="1049"/>
        <v>91</v>
      </c>
      <c r="BU216" s="88">
        <f t="shared" si="1049"/>
        <v>3954498.4079999998</v>
      </c>
      <c r="BV216" s="88">
        <f t="shared" si="1049"/>
        <v>147</v>
      </c>
      <c r="BW216" s="88">
        <f t="shared" si="1049"/>
        <v>8899054.5</v>
      </c>
      <c r="BX216" s="88">
        <f t="shared" si="1049"/>
        <v>153</v>
      </c>
      <c r="BY216" s="88">
        <f t="shared" si="1049"/>
        <v>7434714</v>
      </c>
      <c r="BZ216" s="88">
        <f t="shared" si="1049"/>
        <v>160</v>
      </c>
      <c r="CA216" s="88">
        <f t="shared" ref="CA216:DO216" si="1050">SUM(CA217:CA222)</f>
        <v>7805968.7999999998</v>
      </c>
      <c r="CB216" s="88">
        <f t="shared" si="1050"/>
        <v>952</v>
      </c>
      <c r="CC216" s="88">
        <f t="shared" si="1050"/>
        <v>44645691.607999995</v>
      </c>
      <c r="CD216" s="88">
        <f t="shared" si="1050"/>
        <v>668</v>
      </c>
      <c r="CE216" s="88">
        <f t="shared" si="1050"/>
        <v>32595600.772</v>
      </c>
      <c r="CF216" s="88">
        <f t="shared" si="1050"/>
        <v>0</v>
      </c>
      <c r="CG216" s="88">
        <f t="shared" si="1050"/>
        <v>0</v>
      </c>
      <c r="CH216" s="88">
        <f t="shared" si="1050"/>
        <v>0</v>
      </c>
      <c r="CI216" s="88">
        <f t="shared" si="1050"/>
        <v>0</v>
      </c>
      <c r="CJ216" s="88">
        <f t="shared" si="1050"/>
        <v>0</v>
      </c>
      <c r="CK216" s="88">
        <f t="shared" si="1050"/>
        <v>0</v>
      </c>
      <c r="CL216" s="88">
        <f t="shared" si="1050"/>
        <v>8</v>
      </c>
      <c r="CM216" s="88">
        <f t="shared" si="1050"/>
        <v>227561.87999999998</v>
      </c>
      <c r="CN216" s="88">
        <f t="shared" si="1050"/>
        <v>28</v>
      </c>
      <c r="CO216" s="88">
        <f t="shared" si="1050"/>
        <v>778288.56</v>
      </c>
      <c r="CP216" s="88">
        <f t="shared" si="1050"/>
        <v>85</v>
      </c>
      <c r="CQ216" s="88">
        <f t="shared" si="1050"/>
        <v>2400171.9</v>
      </c>
      <c r="CR216" s="88">
        <f t="shared" si="1050"/>
        <v>139</v>
      </c>
      <c r="CS216" s="88">
        <f t="shared" si="1050"/>
        <v>6414856.5459999992</v>
      </c>
      <c r="CT216" s="88">
        <f t="shared" si="1050"/>
        <v>296</v>
      </c>
      <c r="CU216" s="88">
        <f t="shared" si="1050"/>
        <v>13685413.727999998</v>
      </c>
      <c r="CV216" s="88">
        <f t="shared" si="1050"/>
        <v>96</v>
      </c>
      <c r="CW216" s="88">
        <f t="shared" si="1050"/>
        <v>4736672.6399999997</v>
      </c>
      <c r="CX216" s="88">
        <f t="shared" si="1050"/>
        <v>200</v>
      </c>
      <c r="CY216" s="88">
        <f t="shared" si="1050"/>
        <v>9189421.9199999999</v>
      </c>
      <c r="CZ216" s="88">
        <f t="shared" si="1050"/>
        <v>0</v>
      </c>
      <c r="DA216" s="88">
        <f t="shared" si="1050"/>
        <v>0</v>
      </c>
      <c r="DB216" s="88">
        <f t="shared" si="1050"/>
        <v>43</v>
      </c>
      <c r="DC216" s="91">
        <f t="shared" si="1050"/>
        <v>1889475.3360000001</v>
      </c>
      <c r="DD216" s="88">
        <f t="shared" si="1050"/>
        <v>29</v>
      </c>
      <c r="DE216" s="88">
        <f t="shared" si="1050"/>
        <v>1379990.64</v>
      </c>
      <c r="DF216" s="92">
        <f t="shared" si="1050"/>
        <v>20</v>
      </c>
      <c r="DG216" s="88">
        <f t="shared" si="1050"/>
        <v>1097836.9919999999</v>
      </c>
      <c r="DH216" s="88">
        <f t="shared" si="1050"/>
        <v>83</v>
      </c>
      <c r="DI216" s="88">
        <f t="shared" si="1050"/>
        <v>4499058.0263999989</v>
      </c>
      <c r="DJ216" s="88">
        <v>25</v>
      </c>
      <c r="DK216" s="88">
        <f t="shared" si="1050"/>
        <v>1865988.1800000002</v>
      </c>
      <c r="DL216" s="88">
        <f t="shared" si="1050"/>
        <v>64</v>
      </c>
      <c r="DM216" s="88">
        <f t="shared" si="1050"/>
        <v>5786897.784</v>
      </c>
      <c r="DN216" s="88">
        <f t="shared" si="1050"/>
        <v>7873</v>
      </c>
      <c r="DO216" s="88">
        <f t="shared" si="1050"/>
        <v>379766218.78039998</v>
      </c>
    </row>
    <row r="217" spans="1:119" ht="15.75" customHeight="1" x14ac:dyDescent="0.25">
      <c r="A217" s="78"/>
      <c r="B217" s="79">
        <v>185</v>
      </c>
      <c r="C217" s="60" t="s">
        <v>344</v>
      </c>
      <c r="D217" s="61">
        <v>22900</v>
      </c>
      <c r="E217" s="80">
        <v>0.85</v>
      </c>
      <c r="F217" s="80"/>
      <c r="G217" s="63">
        <v>1</v>
      </c>
      <c r="H217" s="64"/>
      <c r="I217" s="64"/>
      <c r="J217" s="61">
        <v>1.4</v>
      </c>
      <c r="K217" s="61">
        <v>1.68</v>
      </c>
      <c r="L217" s="61">
        <v>2.23</v>
      </c>
      <c r="M217" s="65">
        <v>2.57</v>
      </c>
      <c r="N217" s="68">
        <v>41</v>
      </c>
      <c r="O217" s="67">
        <f t="shared" si="1043"/>
        <v>1229020.1000000001</v>
      </c>
      <c r="P217" s="68"/>
      <c r="Q217" s="68">
        <f t="shared" ref="Q217:Q222" si="1051">(P217*$D217*$E217*$G217*$J217*$Q$8)</f>
        <v>0</v>
      </c>
      <c r="R217" s="68">
        <v>4</v>
      </c>
      <c r="S217" s="67">
        <f t="shared" ref="S217:S222" si="1052">(R217*$D217*$E217*$G217*$J217*$S$8)</f>
        <v>119904.40000000001</v>
      </c>
      <c r="T217" s="68"/>
      <c r="U217" s="67">
        <f t="shared" ref="U217:U222" si="1053">(T217/12*7*$D217*$E217*$G217*$J217*$U$8)+(T217/12*5*$D217*$E217*$G217*$J217*$U$9)</f>
        <v>0</v>
      </c>
      <c r="V217" s="68">
        <v>0</v>
      </c>
      <c r="W217" s="67">
        <f t="shared" ref="W217:W222" si="1054">(V217*$D217*$E217*$G217*$J217*$W$8)</f>
        <v>0</v>
      </c>
      <c r="X217" s="68">
        <v>0</v>
      </c>
      <c r="Y217" s="67">
        <f t="shared" ref="Y217:Y222" si="1055">(X217*$D217*$E217*$G217*$J217*$Y$8)</f>
        <v>0</v>
      </c>
      <c r="Z217" s="68"/>
      <c r="AA217" s="67">
        <f t="shared" ref="AA217:AA222" si="1056">(Z217*$D217*$E217*$G217*$J217*$AA$8)</f>
        <v>0</v>
      </c>
      <c r="AB217" s="68">
        <v>0</v>
      </c>
      <c r="AC217" s="67">
        <f t="shared" ref="AC217:AC222" si="1057">(AB217*$D217*$E217*$G217*$J217*$AC$8)</f>
        <v>0</v>
      </c>
      <c r="AD217" s="68"/>
      <c r="AE217" s="67">
        <f t="shared" ref="AE217:AE222" si="1058">(AD217*$D217*$E217*$G217*$J217*$AE$8)</f>
        <v>0</v>
      </c>
      <c r="AF217" s="68">
        <v>0</v>
      </c>
      <c r="AG217" s="67">
        <f t="shared" ref="AG217:AG222" si="1059">(AF217*$D217*$E217*$G217*$J217*$AG$8)</f>
        <v>0</v>
      </c>
      <c r="AH217" s="70"/>
      <c r="AI217" s="67">
        <f t="shared" ref="AI217:AI222" si="1060">(AH217*$D217*$E217*$G217*$J217*$AI$8)</f>
        <v>0</v>
      </c>
      <c r="AJ217" s="68">
        <v>4</v>
      </c>
      <c r="AK217" s="67">
        <f t="shared" ref="AK217:AK222" si="1061">(AJ217*$D217*$E217*$G217*$J217*$AK$8)</f>
        <v>119904.40000000001</v>
      </c>
      <c r="AL217" s="81">
        <v>0</v>
      </c>
      <c r="AM217" s="67">
        <f t="shared" ref="AM217:AM222" si="1062">(AL217*$D217*$E217*$G217*$K217*$AM$8)</f>
        <v>0</v>
      </c>
      <c r="AN217" s="68"/>
      <c r="AO217" s="73">
        <f t="shared" ref="AO217:AO222" si="1063">(AN217*$D217*$E217*$G217*$K217*$AO$8)</f>
        <v>0</v>
      </c>
      <c r="AP217" s="68"/>
      <c r="AQ217" s="67">
        <f t="shared" ref="AQ217:AQ222" si="1064">(AP217*$D217*$E217*$G217*$J217*$AQ$8)</f>
        <v>0</v>
      </c>
      <c r="AR217" s="68"/>
      <c r="AS217" s="68">
        <f t="shared" ref="AS217:AS222" si="1065">(AR217*$D217*$E217*$G217*$J217*$AS$8)</f>
        <v>0</v>
      </c>
      <c r="AT217" s="68">
        <v>7</v>
      </c>
      <c r="AU217" s="68">
        <f t="shared" ref="AU217:AU222" si="1066">(AT217*$D217*$E217*$G217*$J217*$AU$8)</f>
        <v>219370.55</v>
      </c>
      <c r="AV217" s="68">
        <v>0</v>
      </c>
      <c r="AW217" s="67">
        <f t="shared" ref="AW217:AW222" si="1067">(AV217*$D217*$E217*$G217*$J217*$AW$8)</f>
        <v>0</v>
      </c>
      <c r="AX217" s="68">
        <v>0</v>
      </c>
      <c r="AY217" s="67">
        <f t="shared" ref="AY217:AY222" si="1068">(AX217*$D217*$E217*$G217*$J217*$AY$8)</f>
        <v>0</v>
      </c>
      <c r="AZ217" s="68">
        <v>0</v>
      </c>
      <c r="BA217" s="67">
        <f t="shared" ref="BA217:BA222" si="1069">(AZ217*$D217*$E217*$G217*$J217*$BA$8)</f>
        <v>0</v>
      </c>
      <c r="BB217" s="68">
        <v>1</v>
      </c>
      <c r="BC217" s="67">
        <f t="shared" ref="BC217:BC222" si="1070">(BB217*$D217*$E217*$G217*$J217*$BC$8)</f>
        <v>29976.100000000002</v>
      </c>
      <c r="BD217" s="68">
        <v>17</v>
      </c>
      <c r="BE217" s="67">
        <f t="shared" ref="BE217:BE222" si="1071">(BD217*$D217*$E217*$G217*$J217*$BE$8)</f>
        <v>509593.69999999995</v>
      </c>
      <c r="BF217" s="68">
        <v>3</v>
      </c>
      <c r="BG217" s="67">
        <f t="shared" ref="BG217:BG222" si="1072">(BF217*$D217*$E217*$G217*$K217*$BG$8)</f>
        <v>98103.599999999991</v>
      </c>
      <c r="BH217" s="68">
        <v>1</v>
      </c>
      <c r="BI217" s="67">
        <f t="shared" ref="BI217:BI222" si="1073">(BH217*$D217*$E217*$G217*$K217*$BI$8)</f>
        <v>32701.199999999997</v>
      </c>
      <c r="BJ217" s="68"/>
      <c r="BK217" s="67">
        <f t="shared" ref="BK217:BK222" si="1074">(BJ217*$D217*$E217*$G217*$K217*$BK$8)</f>
        <v>0</v>
      </c>
      <c r="BL217" s="68">
        <v>0</v>
      </c>
      <c r="BM217" s="67">
        <f t="shared" ref="BM217:BM222" si="1075">(BL217*$D217*$E217*$G217*$K217*$BM$8)</f>
        <v>0</v>
      </c>
      <c r="BN217" s="68"/>
      <c r="BO217" s="67">
        <f t="shared" ref="BO217:BO222" si="1076">(BN217*$D217*$E217*$G217*$K217*$BO$8)</f>
        <v>0</v>
      </c>
      <c r="BP217" s="68">
        <v>2</v>
      </c>
      <c r="BQ217" s="67">
        <f t="shared" ref="BQ217:BQ222" si="1077">(BP217*$D217*$E217*$G217*$K217*$BQ$8)</f>
        <v>65402.399999999994</v>
      </c>
      <c r="BR217" s="68">
        <v>1</v>
      </c>
      <c r="BS217" s="67">
        <f t="shared" ref="BS217:BS222" si="1078">(BR217*$D217*$E217*$G217*$K217*$BS$8)</f>
        <v>40876.5</v>
      </c>
      <c r="BT217" s="68"/>
      <c r="BU217" s="67">
        <f t="shared" ref="BU217:BU222" si="1079">(BT217*$D217*$E217*$G217*$K217*$BU$8)</f>
        <v>0</v>
      </c>
      <c r="BV217" s="68">
        <v>5</v>
      </c>
      <c r="BW217" s="67">
        <f t="shared" ref="BW217:BW222" si="1080">(BV217*$D217*$E217*$G217*$K217*$BW$8)</f>
        <v>204382.5</v>
      </c>
      <c r="BX217" s="68"/>
      <c r="BY217" s="67">
        <f t="shared" ref="BY217:BY222" si="1081">(BX217*$D217*$E217*$G217*$K217*$BY$8)</f>
        <v>0</v>
      </c>
      <c r="BZ217" s="68"/>
      <c r="CA217" s="75">
        <f t="shared" ref="CA217:CA222" si="1082">(BZ217*$D217*$E217*$G217*$K217*$CA$8)</f>
        <v>0</v>
      </c>
      <c r="CB217" s="68"/>
      <c r="CC217" s="67">
        <f t="shared" ref="CC217:CC222" si="1083">(CB217*$D217*$E217*$G217*$J217*$CC$8)</f>
        <v>0</v>
      </c>
      <c r="CD217" s="68">
        <v>0</v>
      </c>
      <c r="CE217" s="67">
        <f t="shared" ref="CE217:CE222" si="1084">(CD217*$D217*$E217*$G217*$J217*$CE$8)</f>
        <v>0</v>
      </c>
      <c r="CF217" s="68">
        <v>0</v>
      </c>
      <c r="CG217" s="67">
        <f t="shared" ref="CG217:CG222" si="1085">(CF217*$D217*$E217*$G217*$J217*$CG$8)</f>
        <v>0</v>
      </c>
      <c r="CH217" s="68"/>
      <c r="CI217" s="68">
        <f t="shared" ref="CI217:CI222" si="1086">(CH217*$D217*$E217*$G217*$J217*$CI$8)</f>
        <v>0</v>
      </c>
      <c r="CJ217" s="68"/>
      <c r="CK217" s="67">
        <f t="shared" ref="CK217:CK222" si="1087">(CJ217*$D217*$E217*$G217*$K217*$CK$8)</f>
        <v>0</v>
      </c>
      <c r="CL217" s="68"/>
      <c r="CM217" s="67">
        <f t="shared" ref="CM217:CM222" si="1088">(CL217*$D217*$E217*$G217*$J217*$CM$8)</f>
        <v>0</v>
      </c>
      <c r="CN217" s="68"/>
      <c r="CO217" s="67">
        <f t="shared" ref="CO217:CO222" si="1089">(CN217*$D217*$E217*$G217*$J217*$CO$8)</f>
        <v>0</v>
      </c>
      <c r="CP217" s="68"/>
      <c r="CQ217" s="67">
        <f t="shared" ref="CQ217:CQ222" si="1090">(CP217*$D217*$E217*$G217*$J217*$CQ$8)</f>
        <v>0</v>
      </c>
      <c r="CR217" s="68"/>
      <c r="CS217" s="67">
        <f t="shared" ref="CS217:CS222" si="1091">(CR217*$D217*$E217*$G217*$J217*$CS$8)</f>
        <v>0</v>
      </c>
      <c r="CT217" s="68"/>
      <c r="CU217" s="67">
        <f t="shared" ref="CU217:CU222" si="1092">(CT217*$D217*$E217*$G217*$J217*$CU$8)</f>
        <v>0</v>
      </c>
      <c r="CV217" s="68"/>
      <c r="CW217" s="67">
        <f t="shared" ref="CW217:CW222" si="1093">(CV217*$D217*$E217*$G217*$K217*$CW$8)</f>
        <v>0</v>
      </c>
      <c r="CX217" s="82">
        <v>0</v>
      </c>
      <c r="CY217" s="67">
        <f t="shared" ref="CY217:CY222" si="1094">(CX217*$D217*$E217*$G217*$K217*$CY$8)</f>
        <v>0</v>
      </c>
      <c r="CZ217" s="68"/>
      <c r="DA217" s="67">
        <f t="shared" ref="DA217:DA222" si="1095">(CZ217*$D217*$E217*$G217*$J217*$DA$8)</f>
        <v>0</v>
      </c>
      <c r="DB217" s="68">
        <v>0</v>
      </c>
      <c r="DC217" s="73">
        <f t="shared" ref="DC217:DC222" si="1096">(DB217*$D217*$E217*$G217*$K217*$DC$8)</f>
        <v>0</v>
      </c>
      <c r="DD217" s="68">
        <v>1</v>
      </c>
      <c r="DE217" s="67">
        <f t="shared" ref="DE217:DE222" si="1097">(DD217*$D217*$E217*$G217*$K217*$DE$8)</f>
        <v>32701.199999999997</v>
      </c>
      <c r="DF217" s="83"/>
      <c r="DG217" s="67">
        <f t="shared" ref="DG217:DG222" si="1098">(DF217*$D217*$E217*$G217*$K217*$DG$8)</f>
        <v>0</v>
      </c>
      <c r="DH217" s="68"/>
      <c r="DI217" s="67">
        <f t="shared" ref="DI217:DI222" si="1099">(DH217*$D217*$E217*$G217*$K217*$DI$8)</f>
        <v>0</v>
      </c>
      <c r="DJ217" s="68"/>
      <c r="DK217" s="67">
        <f t="shared" ref="DK217:DK222" si="1100">(DJ217*$D217*$E217*$G217*$L217*$DK$8)</f>
        <v>0</v>
      </c>
      <c r="DL217" s="68"/>
      <c r="DM217" s="75">
        <f t="shared" ref="DM217:DM222" si="1101">(DL217*$D217*$E217*$G217*$M217*$DM$8)</f>
        <v>0</v>
      </c>
      <c r="DN217" s="77">
        <f t="shared" ref="DN217:DO222" si="1102">SUM(N217,P217,R217,T217,V217,X217,Z217,AB217,AD217,AF217,AH217,AJ217,AL217,AP217,AR217,CF217,AT217,AV217,AX217,AZ217,BB217,CJ217,BD217,BF217,BH217,BL217,AN217,BN217,BP217,BR217,BT217,BV217,BX217,BZ217,CB217,CD217,CH217,CL217,CN217,CP217,CR217,CT217,CV217,CX217,BJ217,CZ217,DB217,DD217,DF217,DH217,DJ217,DL217)</f>
        <v>87</v>
      </c>
      <c r="DO217" s="75">
        <f t="shared" si="1102"/>
        <v>2701936.6500000004</v>
      </c>
    </row>
    <row r="218" spans="1:119" ht="45" customHeight="1" x14ac:dyDescent="0.25">
      <c r="A218" s="78"/>
      <c r="B218" s="79">
        <v>186</v>
      </c>
      <c r="C218" s="60" t="s">
        <v>345</v>
      </c>
      <c r="D218" s="61">
        <v>22900</v>
      </c>
      <c r="E218" s="80">
        <v>2.48</v>
      </c>
      <c r="F218" s="80"/>
      <c r="G218" s="63">
        <v>1</v>
      </c>
      <c r="H218" s="64"/>
      <c r="I218" s="64"/>
      <c r="J218" s="61">
        <v>1.4</v>
      </c>
      <c r="K218" s="61">
        <v>1.68</v>
      </c>
      <c r="L218" s="61">
        <v>2.23</v>
      </c>
      <c r="M218" s="65">
        <v>2.57</v>
      </c>
      <c r="N218" s="68">
        <v>4</v>
      </c>
      <c r="O218" s="67">
        <f t="shared" si="1043"/>
        <v>349838.72</v>
      </c>
      <c r="P218" s="68"/>
      <c r="Q218" s="68">
        <f t="shared" si="1051"/>
        <v>0</v>
      </c>
      <c r="R218" s="68">
        <v>29</v>
      </c>
      <c r="S218" s="67">
        <f t="shared" si="1052"/>
        <v>2536330.7199999997</v>
      </c>
      <c r="T218" s="68"/>
      <c r="U218" s="67">
        <f t="shared" si="1053"/>
        <v>0</v>
      </c>
      <c r="V218" s="68"/>
      <c r="W218" s="67">
        <f t="shared" si="1054"/>
        <v>0</v>
      </c>
      <c r="X218" s="68"/>
      <c r="Y218" s="67">
        <f t="shared" si="1055"/>
        <v>0</v>
      </c>
      <c r="Z218" s="68"/>
      <c r="AA218" s="67">
        <f t="shared" si="1056"/>
        <v>0</v>
      </c>
      <c r="AB218" s="68"/>
      <c r="AC218" s="67">
        <f t="shared" si="1057"/>
        <v>0</v>
      </c>
      <c r="AD218" s="68"/>
      <c r="AE218" s="67">
        <f t="shared" si="1058"/>
        <v>0</v>
      </c>
      <c r="AF218" s="68"/>
      <c r="AG218" s="67">
        <f t="shared" si="1059"/>
        <v>0</v>
      </c>
      <c r="AH218" s="70"/>
      <c r="AI218" s="67">
        <f t="shared" si="1060"/>
        <v>0</v>
      </c>
      <c r="AJ218" s="68"/>
      <c r="AK218" s="67">
        <f t="shared" si="1061"/>
        <v>0</v>
      </c>
      <c r="AL218" s="82">
        <v>0</v>
      </c>
      <c r="AM218" s="67">
        <f t="shared" si="1062"/>
        <v>0</v>
      </c>
      <c r="AN218" s="68"/>
      <c r="AO218" s="73">
        <f t="shared" si="1063"/>
        <v>0</v>
      </c>
      <c r="AP218" s="68">
        <v>27</v>
      </c>
      <c r="AQ218" s="67">
        <f t="shared" si="1064"/>
        <v>2146737.6</v>
      </c>
      <c r="AR218" s="68"/>
      <c r="AS218" s="68">
        <f t="shared" si="1065"/>
        <v>0</v>
      </c>
      <c r="AT218" s="68"/>
      <c r="AU218" s="68">
        <f t="shared" si="1066"/>
        <v>0</v>
      </c>
      <c r="AV218" s="68"/>
      <c r="AW218" s="67">
        <f t="shared" si="1067"/>
        <v>0</v>
      </c>
      <c r="AX218" s="68"/>
      <c r="AY218" s="67">
        <f t="shared" si="1068"/>
        <v>0</v>
      </c>
      <c r="AZ218" s="68"/>
      <c r="BA218" s="67">
        <f t="shared" si="1069"/>
        <v>0</v>
      </c>
      <c r="BB218" s="68"/>
      <c r="BC218" s="67">
        <f t="shared" si="1070"/>
        <v>0</v>
      </c>
      <c r="BD218" s="68"/>
      <c r="BE218" s="67">
        <f t="shared" si="1071"/>
        <v>0</v>
      </c>
      <c r="BF218" s="68"/>
      <c r="BG218" s="67">
        <f t="shared" si="1072"/>
        <v>0</v>
      </c>
      <c r="BH218" s="68"/>
      <c r="BI218" s="67">
        <f t="shared" si="1073"/>
        <v>0</v>
      </c>
      <c r="BJ218" s="68">
        <v>0</v>
      </c>
      <c r="BK218" s="67">
        <f t="shared" si="1074"/>
        <v>0</v>
      </c>
      <c r="BL218" s="68"/>
      <c r="BM218" s="67">
        <f t="shared" si="1075"/>
        <v>0</v>
      </c>
      <c r="BN218" s="68"/>
      <c r="BO218" s="67">
        <f t="shared" si="1076"/>
        <v>0</v>
      </c>
      <c r="BP218" s="68"/>
      <c r="BQ218" s="67">
        <f t="shared" si="1077"/>
        <v>0</v>
      </c>
      <c r="BR218" s="68"/>
      <c r="BS218" s="67">
        <f t="shared" si="1078"/>
        <v>0</v>
      </c>
      <c r="BT218" s="68"/>
      <c r="BU218" s="67">
        <f t="shared" si="1079"/>
        <v>0</v>
      </c>
      <c r="BV218" s="68"/>
      <c r="BW218" s="67">
        <f t="shared" si="1080"/>
        <v>0</v>
      </c>
      <c r="BX218" s="68"/>
      <c r="BY218" s="67">
        <f t="shared" si="1081"/>
        <v>0</v>
      </c>
      <c r="BZ218" s="68"/>
      <c r="CA218" s="75">
        <f t="shared" si="1082"/>
        <v>0</v>
      </c>
      <c r="CB218" s="68">
        <v>12</v>
      </c>
      <c r="CC218" s="67">
        <f t="shared" si="1083"/>
        <v>1078139.328</v>
      </c>
      <c r="CD218" s="68">
        <v>38</v>
      </c>
      <c r="CE218" s="67">
        <f t="shared" si="1084"/>
        <v>3414107.8719999995</v>
      </c>
      <c r="CF218" s="68"/>
      <c r="CG218" s="67">
        <f t="shared" si="1085"/>
        <v>0</v>
      </c>
      <c r="CH218" s="68"/>
      <c r="CI218" s="68">
        <f t="shared" si="1086"/>
        <v>0</v>
      </c>
      <c r="CJ218" s="68"/>
      <c r="CK218" s="67">
        <f t="shared" si="1087"/>
        <v>0</v>
      </c>
      <c r="CL218" s="68"/>
      <c r="CM218" s="67">
        <f t="shared" si="1088"/>
        <v>0</v>
      </c>
      <c r="CN218" s="68"/>
      <c r="CO218" s="67">
        <f t="shared" si="1089"/>
        <v>0</v>
      </c>
      <c r="CP218" s="68"/>
      <c r="CQ218" s="67">
        <f t="shared" si="1090"/>
        <v>0</v>
      </c>
      <c r="CR218" s="68"/>
      <c r="CS218" s="67">
        <f t="shared" si="1091"/>
        <v>0</v>
      </c>
      <c r="CT218" s="68"/>
      <c r="CU218" s="67">
        <f t="shared" si="1092"/>
        <v>0</v>
      </c>
      <c r="CV218" s="68"/>
      <c r="CW218" s="67">
        <f t="shared" si="1093"/>
        <v>0</v>
      </c>
      <c r="CX218" s="82">
        <v>10</v>
      </c>
      <c r="CY218" s="67">
        <f t="shared" si="1094"/>
        <v>858695.04</v>
      </c>
      <c r="CZ218" s="68"/>
      <c r="DA218" s="67">
        <f t="shared" si="1095"/>
        <v>0</v>
      </c>
      <c r="DB218" s="68"/>
      <c r="DC218" s="73">
        <f t="shared" si="1096"/>
        <v>0</v>
      </c>
      <c r="DD218" s="68"/>
      <c r="DE218" s="67">
        <f t="shared" si="1097"/>
        <v>0</v>
      </c>
      <c r="DF218" s="83"/>
      <c r="DG218" s="67">
        <f t="shared" si="1098"/>
        <v>0</v>
      </c>
      <c r="DH218" s="68"/>
      <c r="DI218" s="67">
        <f t="shared" si="1099"/>
        <v>0</v>
      </c>
      <c r="DJ218" s="68"/>
      <c r="DK218" s="67">
        <f t="shared" si="1100"/>
        <v>0</v>
      </c>
      <c r="DL218" s="68"/>
      <c r="DM218" s="75">
        <f t="shared" si="1101"/>
        <v>0</v>
      </c>
      <c r="DN218" s="77">
        <f t="shared" si="1102"/>
        <v>120</v>
      </c>
      <c r="DO218" s="75">
        <f t="shared" si="1102"/>
        <v>10383849.279999997</v>
      </c>
    </row>
    <row r="219" spans="1:119" ht="60" customHeight="1" x14ac:dyDescent="0.25">
      <c r="A219" s="78"/>
      <c r="B219" s="79">
        <v>187</v>
      </c>
      <c r="C219" s="60" t="s">
        <v>346</v>
      </c>
      <c r="D219" s="61">
        <v>22900</v>
      </c>
      <c r="E219" s="80">
        <v>0.91</v>
      </c>
      <c r="F219" s="80"/>
      <c r="G219" s="63">
        <v>1</v>
      </c>
      <c r="H219" s="64"/>
      <c r="I219" s="64"/>
      <c r="J219" s="61">
        <v>1.4</v>
      </c>
      <c r="K219" s="61">
        <v>1.68</v>
      </c>
      <c r="L219" s="61">
        <v>2.23</v>
      </c>
      <c r="M219" s="65">
        <v>2.57</v>
      </c>
      <c r="N219" s="68">
        <v>19</v>
      </c>
      <c r="O219" s="67">
        <f t="shared" si="1043"/>
        <v>609749.1399999999</v>
      </c>
      <c r="P219" s="68"/>
      <c r="Q219" s="68">
        <f t="shared" si="1051"/>
        <v>0</v>
      </c>
      <c r="R219" s="68">
        <v>4</v>
      </c>
      <c r="S219" s="67">
        <f t="shared" si="1052"/>
        <v>128368.24</v>
      </c>
      <c r="T219" s="68"/>
      <c r="U219" s="67">
        <f t="shared" si="1053"/>
        <v>0</v>
      </c>
      <c r="V219" s="68"/>
      <c r="W219" s="67">
        <f t="shared" si="1054"/>
        <v>0</v>
      </c>
      <c r="X219" s="68">
        <v>0</v>
      </c>
      <c r="Y219" s="67">
        <f t="shared" si="1055"/>
        <v>0</v>
      </c>
      <c r="Z219" s="68"/>
      <c r="AA219" s="67">
        <f t="shared" si="1056"/>
        <v>0</v>
      </c>
      <c r="AB219" s="68">
        <v>0</v>
      </c>
      <c r="AC219" s="67">
        <f t="shared" si="1057"/>
        <v>0</v>
      </c>
      <c r="AD219" s="68"/>
      <c r="AE219" s="67">
        <f t="shared" si="1058"/>
        <v>0</v>
      </c>
      <c r="AF219" s="68"/>
      <c r="AG219" s="67">
        <f t="shared" si="1059"/>
        <v>0</v>
      </c>
      <c r="AH219" s="68">
        <v>5</v>
      </c>
      <c r="AI219" s="67">
        <f t="shared" si="1060"/>
        <v>160460.30000000002</v>
      </c>
      <c r="AJ219" s="68">
        <v>3</v>
      </c>
      <c r="AK219" s="67">
        <f t="shared" si="1061"/>
        <v>96276.18</v>
      </c>
      <c r="AL219" s="82">
        <v>1</v>
      </c>
      <c r="AM219" s="67">
        <f t="shared" si="1062"/>
        <v>38510.472000000002</v>
      </c>
      <c r="AN219" s="68"/>
      <c r="AO219" s="73">
        <f t="shared" si="1063"/>
        <v>0</v>
      </c>
      <c r="AP219" s="68"/>
      <c r="AQ219" s="67">
        <f t="shared" si="1064"/>
        <v>0</v>
      </c>
      <c r="AR219" s="68">
        <v>1</v>
      </c>
      <c r="AS219" s="68">
        <f t="shared" si="1065"/>
        <v>26257.14</v>
      </c>
      <c r="AT219" s="68">
        <v>3</v>
      </c>
      <c r="AU219" s="68">
        <f t="shared" si="1066"/>
        <v>100652.36999999998</v>
      </c>
      <c r="AV219" s="68">
        <v>0</v>
      </c>
      <c r="AW219" s="67">
        <f t="shared" si="1067"/>
        <v>0</v>
      </c>
      <c r="AX219" s="68">
        <v>0</v>
      </c>
      <c r="AY219" s="67">
        <f t="shared" si="1068"/>
        <v>0</v>
      </c>
      <c r="AZ219" s="68">
        <v>0</v>
      </c>
      <c r="BA219" s="67">
        <f t="shared" si="1069"/>
        <v>0</v>
      </c>
      <c r="BB219" s="68"/>
      <c r="BC219" s="67">
        <f t="shared" si="1070"/>
        <v>0</v>
      </c>
      <c r="BD219" s="68"/>
      <c r="BE219" s="67">
        <f t="shared" si="1071"/>
        <v>0</v>
      </c>
      <c r="BF219" s="68"/>
      <c r="BG219" s="67">
        <f t="shared" si="1072"/>
        <v>0</v>
      </c>
      <c r="BH219" s="68">
        <v>1</v>
      </c>
      <c r="BI219" s="67">
        <f t="shared" si="1073"/>
        <v>35009.519999999997</v>
      </c>
      <c r="BJ219" s="68">
        <v>0</v>
      </c>
      <c r="BK219" s="67">
        <f t="shared" si="1074"/>
        <v>0</v>
      </c>
      <c r="BL219" s="68">
        <v>0</v>
      </c>
      <c r="BM219" s="67">
        <f t="shared" si="1075"/>
        <v>0</v>
      </c>
      <c r="BN219" s="68"/>
      <c r="BO219" s="67">
        <f t="shared" si="1076"/>
        <v>0</v>
      </c>
      <c r="BP219" s="68"/>
      <c r="BQ219" s="67">
        <f t="shared" si="1077"/>
        <v>0</v>
      </c>
      <c r="BR219" s="68"/>
      <c r="BS219" s="67">
        <f t="shared" si="1078"/>
        <v>0</v>
      </c>
      <c r="BT219" s="68"/>
      <c r="BU219" s="67">
        <f t="shared" si="1079"/>
        <v>0</v>
      </c>
      <c r="BV219" s="68"/>
      <c r="BW219" s="67">
        <f t="shared" si="1080"/>
        <v>0</v>
      </c>
      <c r="BX219" s="68"/>
      <c r="BY219" s="67">
        <f t="shared" si="1081"/>
        <v>0</v>
      </c>
      <c r="BZ219" s="68"/>
      <c r="CA219" s="75">
        <f t="shared" si="1082"/>
        <v>0</v>
      </c>
      <c r="CB219" s="68"/>
      <c r="CC219" s="67">
        <f t="shared" si="1083"/>
        <v>0</v>
      </c>
      <c r="CD219" s="68">
        <v>0</v>
      </c>
      <c r="CE219" s="67">
        <f t="shared" si="1084"/>
        <v>0</v>
      </c>
      <c r="CF219" s="68">
        <v>0</v>
      </c>
      <c r="CG219" s="67">
        <f t="shared" si="1085"/>
        <v>0</v>
      </c>
      <c r="CH219" s="68"/>
      <c r="CI219" s="68">
        <f t="shared" si="1086"/>
        <v>0</v>
      </c>
      <c r="CJ219" s="68"/>
      <c r="CK219" s="67">
        <f t="shared" si="1087"/>
        <v>0</v>
      </c>
      <c r="CL219" s="68"/>
      <c r="CM219" s="67">
        <f t="shared" si="1088"/>
        <v>0</v>
      </c>
      <c r="CN219" s="68"/>
      <c r="CO219" s="67">
        <f t="shared" si="1089"/>
        <v>0</v>
      </c>
      <c r="CP219" s="68"/>
      <c r="CQ219" s="67">
        <f t="shared" si="1090"/>
        <v>0</v>
      </c>
      <c r="CR219" s="68"/>
      <c r="CS219" s="67">
        <f t="shared" si="1091"/>
        <v>0</v>
      </c>
      <c r="CT219" s="68"/>
      <c r="CU219" s="67">
        <f t="shared" si="1092"/>
        <v>0</v>
      </c>
      <c r="CV219" s="68">
        <v>0</v>
      </c>
      <c r="CW219" s="67">
        <f t="shared" si="1093"/>
        <v>0</v>
      </c>
      <c r="CX219" s="82">
        <v>0</v>
      </c>
      <c r="CY219" s="67">
        <f t="shared" si="1094"/>
        <v>0</v>
      </c>
      <c r="CZ219" s="68"/>
      <c r="DA219" s="67">
        <f t="shared" si="1095"/>
        <v>0</v>
      </c>
      <c r="DB219" s="68">
        <v>0</v>
      </c>
      <c r="DC219" s="73">
        <f t="shared" si="1096"/>
        <v>0</v>
      </c>
      <c r="DD219" s="68">
        <v>1</v>
      </c>
      <c r="DE219" s="67">
        <f t="shared" si="1097"/>
        <v>35009.519999999997</v>
      </c>
      <c r="DF219" s="83"/>
      <c r="DG219" s="67">
        <f t="shared" si="1098"/>
        <v>0</v>
      </c>
      <c r="DH219" s="68"/>
      <c r="DI219" s="67">
        <f t="shared" si="1099"/>
        <v>0</v>
      </c>
      <c r="DJ219" s="68"/>
      <c r="DK219" s="67">
        <f t="shared" si="1100"/>
        <v>0</v>
      </c>
      <c r="DL219" s="68"/>
      <c r="DM219" s="75">
        <f t="shared" si="1101"/>
        <v>0</v>
      </c>
      <c r="DN219" s="77">
        <f t="shared" si="1102"/>
        <v>38</v>
      </c>
      <c r="DO219" s="75">
        <f t="shared" si="1102"/>
        <v>1230292.8819999998</v>
      </c>
    </row>
    <row r="220" spans="1:119" ht="15.75" customHeight="1" x14ac:dyDescent="0.25">
      <c r="A220" s="78"/>
      <c r="B220" s="79">
        <v>188</v>
      </c>
      <c r="C220" s="60" t="s">
        <v>347</v>
      </c>
      <c r="D220" s="61">
        <v>22900</v>
      </c>
      <c r="E220" s="80">
        <v>1.29</v>
      </c>
      <c r="F220" s="80"/>
      <c r="G220" s="63">
        <v>1</v>
      </c>
      <c r="H220" s="64"/>
      <c r="I220" s="64"/>
      <c r="J220" s="61">
        <v>1.4</v>
      </c>
      <c r="K220" s="61">
        <v>1.68</v>
      </c>
      <c r="L220" s="61">
        <v>2.23</v>
      </c>
      <c r="M220" s="65">
        <v>2.57</v>
      </c>
      <c r="N220" s="68">
        <v>227</v>
      </c>
      <c r="O220" s="67">
        <f t="shared" si="1043"/>
        <v>10326942.779999999</v>
      </c>
      <c r="P220" s="68"/>
      <c r="Q220" s="68">
        <f t="shared" si="1051"/>
        <v>0</v>
      </c>
      <c r="R220" s="68">
        <v>110</v>
      </c>
      <c r="S220" s="67">
        <f t="shared" si="1052"/>
        <v>5004245.4000000004</v>
      </c>
      <c r="T220" s="68"/>
      <c r="U220" s="67">
        <f t="shared" si="1053"/>
        <v>0</v>
      </c>
      <c r="V220" s="68">
        <v>0</v>
      </c>
      <c r="W220" s="67">
        <f t="shared" si="1054"/>
        <v>0</v>
      </c>
      <c r="X220" s="68">
        <v>0</v>
      </c>
      <c r="Y220" s="67">
        <f t="shared" si="1055"/>
        <v>0</v>
      </c>
      <c r="Z220" s="68"/>
      <c r="AA220" s="67">
        <f t="shared" si="1056"/>
        <v>0</v>
      </c>
      <c r="AB220" s="68">
        <v>0</v>
      </c>
      <c r="AC220" s="67">
        <f t="shared" si="1057"/>
        <v>0</v>
      </c>
      <c r="AD220" s="68">
        <v>344</v>
      </c>
      <c r="AE220" s="67">
        <f t="shared" si="1058"/>
        <v>15649640.16</v>
      </c>
      <c r="AF220" s="68">
        <v>0</v>
      </c>
      <c r="AG220" s="67">
        <f t="shared" si="1059"/>
        <v>0</v>
      </c>
      <c r="AH220" s="70"/>
      <c r="AI220" s="67">
        <f t="shared" si="1060"/>
        <v>0</v>
      </c>
      <c r="AJ220" s="68">
        <v>195</v>
      </c>
      <c r="AK220" s="67">
        <f t="shared" si="1061"/>
        <v>8871162.2999999989</v>
      </c>
      <c r="AL220" s="81">
        <v>0</v>
      </c>
      <c r="AM220" s="67">
        <f t="shared" si="1062"/>
        <v>0</v>
      </c>
      <c r="AN220" s="68">
        <v>79</v>
      </c>
      <c r="AO220" s="73">
        <f t="shared" si="1063"/>
        <v>4312749.6720000003</v>
      </c>
      <c r="AP220" s="68">
        <v>106</v>
      </c>
      <c r="AQ220" s="67">
        <f t="shared" si="1064"/>
        <v>4383884.3999999994</v>
      </c>
      <c r="AR220" s="68">
        <f>5-1</f>
        <v>4</v>
      </c>
      <c r="AS220" s="68">
        <f t="shared" si="1065"/>
        <v>148886.63999999998</v>
      </c>
      <c r="AT220" s="68">
        <v>420</v>
      </c>
      <c r="AU220" s="68">
        <f t="shared" si="1066"/>
        <v>19975624.199999999</v>
      </c>
      <c r="AV220" s="68">
        <v>0</v>
      </c>
      <c r="AW220" s="67">
        <f t="shared" si="1067"/>
        <v>0</v>
      </c>
      <c r="AX220" s="68">
        <v>0</v>
      </c>
      <c r="AY220" s="67">
        <f t="shared" si="1068"/>
        <v>0</v>
      </c>
      <c r="AZ220" s="68">
        <v>0</v>
      </c>
      <c r="BA220" s="67">
        <f t="shared" si="1069"/>
        <v>0</v>
      </c>
      <c r="BB220" s="68">
        <v>172</v>
      </c>
      <c r="BC220" s="67">
        <f t="shared" si="1070"/>
        <v>7824820.0800000001</v>
      </c>
      <c r="BD220" s="68">
        <v>56</v>
      </c>
      <c r="BE220" s="67">
        <f t="shared" si="1071"/>
        <v>2547615.8400000003</v>
      </c>
      <c r="BF220" s="68">
        <v>457</v>
      </c>
      <c r="BG220" s="67">
        <f t="shared" si="1072"/>
        <v>22680398.16</v>
      </c>
      <c r="BH220" s="68">
        <v>184</v>
      </c>
      <c r="BI220" s="67">
        <f t="shared" si="1073"/>
        <v>9131713.9199999999</v>
      </c>
      <c r="BJ220" s="68">
        <v>442</v>
      </c>
      <c r="BK220" s="67">
        <f t="shared" si="1074"/>
        <v>25226359.704</v>
      </c>
      <c r="BL220" s="68">
        <v>0</v>
      </c>
      <c r="BM220" s="67">
        <f t="shared" si="1075"/>
        <v>0</v>
      </c>
      <c r="BN220" s="68">
        <v>313</v>
      </c>
      <c r="BO220" s="67">
        <f t="shared" si="1076"/>
        <v>17087223.384</v>
      </c>
      <c r="BP220" s="68">
        <v>40</v>
      </c>
      <c r="BQ220" s="67">
        <f t="shared" si="1077"/>
        <v>1985155.2</v>
      </c>
      <c r="BR220" s="68">
        <v>171</v>
      </c>
      <c r="BS220" s="67">
        <f t="shared" si="1078"/>
        <v>10608173.100000001</v>
      </c>
      <c r="BT220" s="68">
        <v>71</v>
      </c>
      <c r="BU220" s="67">
        <f t="shared" si="1079"/>
        <v>3171285.432</v>
      </c>
      <c r="BV220" s="68">
        <v>128</v>
      </c>
      <c r="BW220" s="67">
        <f t="shared" si="1080"/>
        <v>7940620.7999999998</v>
      </c>
      <c r="BX220" s="68">
        <v>120</v>
      </c>
      <c r="BY220" s="67">
        <f t="shared" si="1081"/>
        <v>5955465.5999999996</v>
      </c>
      <c r="BZ220" s="68">
        <v>132</v>
      </c>
      <c r="CA220" s="75">
        <f t="shared" si="1082"/>
        <v>6551012.1600000001</v>
      </c>
      <c r="CB220" s="68">
        <v>690</v>
      </c>
      <c r="CC220" s="67">
        <f t="shared" si="1083"/>
        <v>32246364.779999997</v>
      </c>
      <c r="CD220" s="68">
        <v>450</v>
      </c>
      <c r="CE220" s="67">
        <f t="shared" si="1084"/>
        <v>21030237.899999999</v>
      </c>
      <c r="CF220" s="68">
        <v>0</v>
      </c>
      <c r="CG220" s="67">
        <f t="shared" si="1085"/>
        <v>0</v>
      </c>
      <c r="CH220" s="68"/>
      <c r="CI220" s="68">
        <f t="shared" si="1086"/>
        <v>0</v>
      </c>
      <c r="CJ220" s="68"/>
      <c r="CK220" s="67">
        <f t="shared" si="1087"/>
        <v>0</v>
      </c>
      <c r="CL220" s="68">
        <v>7</v>
      </c>
      <c r="CM220" s="67">
        <f t="shared" si="1088"/>
        <v>202651.25999999998</v>
      </c>
      <c r="CN220" s="68">
        <v>20</v>
      </c>
      <c r="CO220" s="67">
        <f t="shared" si="1089"/>
        <v>579003.6</v>
      </c>
      <c r="CP220" s="68">
        <v>70</v>
      </c>
      <c r="CQ220" s="67">
        <f t="shared" si="1090"/>
        <v>2026512.5999999999</v>
      </c>
      <c r="CR220" s="68">
        <v>118</v>
      </c>
      <c r="CS220" s="67">
        <f t="shared" si="1091"/>
        <v>5514595.7159999991</v>
      </c>
      <c r="CT220" s="68">
        <v>264</v>
      </c>
      <c r="CU220" s="67">
        <f t="shared" si="1092"/>
        <v>12337739.567999998</v>
      </c>
      <c r="CV220" s="68">
        <v>92</v>
      </c>
      <c r="CW220" s="67">
        <f t="shared" si="1093"/>
        <v>4565856.96</v>
      </c>
      <c r="CX220" s="82">
        <v>165</v>
      </c>
      <c r="CY220" s="67">
        <f t="shared" si="1094"/>
        <v>7369888.6799999997</v>
      </c>
      <c r="CZ220" s="68"/>
      <c r="DA220" s="67">
        <f t="shared" si="1095"/>
        <v>0</v>
      </c>
      <c r="DB220" s="68">
        <v>38</v>
      </c>
      <c r="DC220" s="73">
        <f t="shared" si="1096"/>
        <v>1697307.696</v>
      </c>
      <c r="DD220" s="68">
        <v>23</v>
      </c>
      <c r="DE220" s="67">
        <f t="shared" si="1097"/>
        <v>1141464.24</v>
      </c>
      <c r="DF220" s="83">
        <v>8</v>
      </c>
      <c r="DG220" s="67">
        <f t="shared" si="1098"/>
        <v>476437.24799999996</v>
      </c>
      <c r="DH220" s="68">
        <v>60</v>
      </c>
      <c r="DI220" s="67">
        <f t="shared" si="1099"/>
        <v>3364838.0639999993</v>
      </c>
      <c r="DJ220" s="68">
        <v>15</v>
      </c>
      <c r="DK220" s="67">
        <f t="shared" si="1100"/>
        <v>1185775.74</v>
      </c>
      <c r="DL220" s="68">
        <v>59</v>
      </c>
      <c r="DM220" s="75">
        <f t="shared" si="1101"/>
        <v>5375162.1959999995</v>
      </c>
      <c r="DN220" s="77">
        <f t="shared" si="1102"/>
        <v>5850</v>
      </c>
      <c r="DO220" s="75">
        <f t="shared" si="1102"/>
        <v>288496815.18000001</v>
      </c>
    </row>
    <row r="221" spans="1:119" ht="15.75" customHeight="1" x14ac:dyDescent="0.25">
      <c r="A221" s="78"/>
      <c r="B221" s="79">
        <v>189</v>
      </c>
      <c r="C221" s="60" t="s">
        <v>348</v>
      </c>
      <c r="D221" s="61">
        <v>22900</v>
      </c>
      <c r="E221" s="80">
        <v>1.1100000000000001</v>
      </c>
      <c r="F221" s="80"/>
      <c r="G221" s="63">
        <v>1</v>
      </c>
      <c r="H221" s="64"/>
      <c r="I221" s="64"/>
      <c r="J221" s="61">
        <v>1.4</v>
      </c>
      <c r="K221" s="61">
        <v>1.68</v>
      </c>
      <c r="L221" s="61">
        <v>2.23</v>
      </c>
      <c r="M221" s="65">
        <v>2.57</v>
      </c>
      <c r="N221" s="68">
        <v>400</v>
      </c>
      <c r="O221" s="67">
        <f t="shared" si="1043"/>
        <v>15658104.000000002</v>
      </c>
      <c r="P221" s="68"/>
      <c r="Q221" s="68">
        <f t="shared" si="1051"/>
        <v>0</v>
      </c>
      <c r="R221" s="68"/>
      <c r="S221" s="67">
        <f t="shared" si="1052"/>
        <v>0</v>
      </c>
      <c r="T221" s="68"/>
      <c r="U221" s="67">
        <f t="shared" si="1053"/>
        <v>0</v>
      </c>
      <c r="V221" s="68">
        <v>0</v>
      </c>
      <c r="W221" s="67">
        <f t="shared" si="1054"/>
        <v>0</v>
      </c>
      <c r="X221" s="68">
        <v>0</v>
      </c>
      <c r="Y221" s="67">
        <f t="shared" si="1055"/>
        <v>0</v>
      </c>
      <c r="Z221" s="68"/>
      <c r="AA221" s="67">
        <f t="shared" si="1056"/>
        <v>0</v>
      </c>
      <c r="AB221" s="68">
        <v>0</v>
      </c>
      <c r="AC221" s="67">
        <f t="shared" si="1057"/>
        <v>0</v>
      </c>
      <c r="AD221" s="68">
        <v>30</v>
      </c>
      <c r="AE221" s="67">
        <f t="shared" si="1058"/>
        <v>1174357.8</v>
      </c>
      <c r="AF221" s="68">
        <v>0</v>
      </c>
      <c r="AG221" s="67">
        <f t="shared" si="1059"/>
        <v>0</v>
      </c>
      <c r="AH221" s="70"/>
      <c r="AI221" s="67">
        <f t="shared" si="1060"/>
        <v>0</v>
      </c>
      <c r="AJ221" s="68">
        <v>150</v>
      </c>
      <c r="AK221" s="67">
        <f t="shared" si="1061"/>
        <v>5871789.0000000009</v>
      </c>
      <c r="AL221" s="82">
        <v>0</v>
      </c>
      <c r="AM221" s="67">
        <f t="shared" si="1062"/>
        <v>0</v>
      </c>
      <c r="AN221" s="68">
        <v>4</v>
      </c>
      <c r="AO221" s="73">
        <f t="shared" si="1063"/>
        <v>187897.24800000005</v>
      </c>
      <c r="AP221" s="68"/>
      <c r="AQ221" s="67">
        <f t="shared" si="1064"/>
        <v>0</v>
      </c>
      <c r="AR221" s="68">
        <f>5-3</f>
        <v>2</v>
      </c>
      <c r="AS221" s="68">
        <f t="shared" si="1065"/>
        <v>64055.880000000012</v>
      </c>
      <c r="AT221" s="68">
        <v>72</v>
      </c>
      <c r="AU221" s="68">
        <f t="shared" si="1066"/>
        <v>2946570.48</v>
      </c>
      <c r="AV221" s="68">
        <v>0</v>
      </c>
      <c r="AW221" s="67">
        <f t="shared" si="1067"/>
        <v>0</v>
      </c>
      <c r="AX221" s="68">
        <v>0</v>
      </c>
      <c r="AY221" s="67">
        <f t="shared" si="1068"/>
        <v>0</v>
      </c>
      <c r="AZ221" s="68">
        <v>0</v>
      </c>
      <c r="BA221" s="67">
        <f t="shared" si="1069"/>
        <v>0</v>
      </c>
      <c r="BB221" s="68">
        <v>16</v>
      </c>
      <c r="BC221" s="67">
        <f t="shared" si="1070"/>
        <v>626324.16000000015</v>
      </c>
      <c r="BD221" s="68">
        <v>9</v>
      </c>
      <c r="BE221" s="67">
        <f t="shared" si="1071"/>
        <v>352307.34</v>
      </c>
      <c r="BF221" s="68">
        <v>44</v>
      </c>
      <c r="BG221" s="67">
        <f t="shared" si="1072"/>
        <v>1878972.48</v>
      </c>
      <c r="BH221" s="68">
        <v>21</v>
      </c>
      <c r="BI221" s="67">
        <f t="shared" si="1073"/>
        <v>896782.32</v>
      </c>
      <c r="BJ221" s="68"/>
      <c r="BK221" s="67">
        <f t="shared" si="1074"/>
        <v>0</v>
      </c>
      <c r="BL221" s="68">
        <v>0</v>
      </c>
      <c r="BM221" s="67">
        <f t="shared" si="1075"/>
        <v>0</v>
      </c>
      <c r="BN221" s="68">
        <v>55</v>
      </c>
      <c r="BO221" s="67">
        <f t="shared" si="1076"/>
        <v>2583587.16</v>
      </c>
      <c r="BP221" s="68">
        <v>20</v>
      </c>
      <c r="BQ221" s="67">
        <f t="shared" si="1077"/>
        <v>854078.4</v>
      </c>
      <c r="BR221" s="68">
        <v>5</v>
      </c>
      <c r="BS221" s="67">
        <f t="shared" si="1078"/>
        <v>266899.5</v>
      </c>
      <c r="BT221" s="68">
        <v>17</v>
      </c>
      <c r="BU221" s="67">
        <f t="shared" si="1079"/>
        <v>653369.97600000002</v>
      </c>
      <c r="BV221" s="68">
        <v>13</v>
      </c>
      <c r="BW221" s="67">
        <f t="shared" si="1080"/>
        <v>693938.7</v>
      </c>
      <c r="BX221" s="68">
        <v>20</v>
      </c>
      <c r="BY221" s="67">
        <f t="shared" si="1081"/>
        <v>854078.4</v>
      </c>
      <c r="BZ221" s="68">
        <v>17</v>
      </c>
      <c r="CA221" s="75">
        <f t="shared" si="1082"/>
        <v>725966.64</v>
      </c>
      <c r="CB221" s="68"/>
      <c r="CC221" s="67">
        <f t="shared" si="1083"/>
        <v>0</v>
      </c>
      <c r="CD221" s="68"/>
      <c r="CE221" s="67">
        <f t="shared" si="1084"/>
        <v>0</v>
      </c>
      <c r="CF221" s="68">
        <v>0</v>
      </c>
      <c r="CG221" s="67">
        <f t="shared" si="1085"/>
        <v>0</v>
      </c>
      <c r="CH221" s="68"/>
      <c r="CI221" s="68">
        <f t="shared" si="1086"/>
        <v>0</v>
      </c>
      <c r="CJ221" s="68"/>
      <c r="CK221" s="67">
        <f t="shared" si="1087"/>
        <v>0</v>
      </c>
      <c r="CL221" s="68">
        <v>1</v>
      </c>
      <c r="CM221" s="67">
        <f t="shared" si="1088"/>
        <v>24910.620000000003</v>
      </c>
      <c r="CN221" s="68">
        <v>8</v>
      </c>
      <c r="CO221" s="67">
        <f t="shared" si="1089"/>
        <v>199284.96000000002</v>
      </c>
      <c r="CP221" s="68">
        <v>15</v>
      </c>
      <c r="CQ221" s="67">
        <f t="shared" si="1090"/>
        <v>373659.3</v>
      </c>
      <c r="CR221" s="68">
        <v>10</v>
      </c>
      <c r="CS221" s="67">
        <f t="shared" si="1091"/>
        <v>402128.57999999996</v>
      </c>
      <c r="CT221" s="68">
        <v>20</v>
      </c>
      <c r="CU221" s="67">
        <f t="shared" si="1092"/>
        <v>804257.15999999992</v>
      </c>
      <c r="CV221" s="68">
        <v>4</v>
      </c>
      <c r="CW221" s="67">
        <f t="shared" si="1093"/>
        <v>170815.68000000002</v>
      </c>
      <c r="CX221" s="82">
        <v>25</v>
      </c>
      <c r="CY221" s="67">
        <f t="shared" si="1094"/>
        <v>960838.20000000007</v>
      </c>
      <c r="CZ221" s="68"/>
      <c r="DA221" s="67">
        <f t="shared" si="1095"/>
        <v>0</v>
      </c>
      <c r="DB221" s="68">
        <v>5</v>
      </c>
      <c r="DC221" s="73">
        <f t="shared" si="1096"/>
        <v>192167.64</v>
      </c>
      <c r="DD221" s="68">
        <v>4</v>
      </c>
      <c r="DE221" s="67">
        <f t="shared" si="1097"/>
        <v>170815.68000000002</v>
      </c>
      <c r="DF221" s="83">
        <v>11</v>
      </c>
      <c r="DG221" s="67">
        <f t="shared" si="1098"/>
        <v>563691.74399999995</v>
      </c>
      <c r="DH221" s="68">
        <v>19</v>
      </c>
      <c r="DI221" s="67">
        <f t="shared" si="1099"/>
        <v>916853.16240000003</v>
      </c>
      <c r="DJ221" s="68">
        <v>10</v>
      </c>
      <c r="DK221" s="67">
        <f t="shared" si="1100"/>
        <v>680212.44000000006</v>
      </c>
      <c r="DL221" s="68">
        <v>3</v>
      </c>
      <c r="DM221" s="75">
        <f t="shared" si="1101"/>
        <v>235176.58799999999</v>
      </c>
      <c r="DN221" s="77">
        <f t="shared" si="1102"/>
        <v>1030</v>
      </c>
      <c r="DO221" s="75">
        <f t="shared" si="1102"/>
        <v>41983891.238399997</v>
      </c>
    </row>
    <row r="222" spans="1:119" ht="15.75" customHeight="1" x14ac:dyDescent="0.25">
      <c r="A222" s="78"/>
      <c r="B222" s="79">
        <v>190</v>
      </c>
      <c r="C222" s="60" t="s">
        <v>349</v>
      </c>
      <c r="D222" s="61">
        <v>22900</v>
      </c>
      <c r="E222" s="80">
        <v>1.25</v>
      </c>
      <c r="F222" s="80"/>
      <c r="G222" s="63">
        <v>1</v>
      </c>
      <c r="H222" s="64"/>
      <c r="I222" s="64"/>
      <c r="J222" s="61">
        <v>1.4</v>
      </c>
      <c r="K222" s="61">
        <v>1.68</v>
      </c>
      <c r="L222" s="61">
        <v>2.23</v>
      </c>
      <c r="M222" s="65">
        <v>2.57</v>
      </c>
      <c r="N222" s="68">
        <v>2</v>
      </c>
      <c r="O222" s="67">
        <f t="shared" si="1043"/>
        <v>88165</v>
      </c>
      <c r="P222" s="68"/>
      <c r="Q222" s="68">
        <f t="shared" si="1051"/>
        <v>0</v>
      </c>
      <c r="R222" s="68">
        <v>11</v>
      </c>
      <c r="S222" s="67">
        <f t="shared" si="1052"/>
        <v>484907.50000000006</v>
      </c>
      <c r="T222" s="68"/>
      <c r="U222" s="67">
        <f t="shared" si="1053"/>
        <v>0</v>
      </c>
      <c r="V222" s="68"/>
      <c r="W222" s="67">
        <f t="shared" si="1054"/>
        <v>0</v>
      </c>
      <c r="X222" s="68"/>
      <c r="Y222" s="67">
        <f t="shared" si="1055"/>
        <v>0</v>
      </c>
      <c r="Z222" s="68"/>
      <c r="AA222" s="67">
        <f t="shared" si="1056"/>
        <v>0</v>
      </c>
      <c r="AB222" s="68"/>
      <c r="AC222" s="67">
        <f t="shared" si="1057"/>
        <v>0</v>
      </c>
      <c r="AD222" s="68"/>
      <c r="AE222" s="67">
        <f t="shared" si="1058"/>
        <v>0</v>
      </c>
      <c r="AF222" s="68"/>
      <c r="AG222" s="67">
        <f t="shared" si="1059"/>
        <v>0</v>
      </c>
      <c r="AH222" s="70"/>
      <c r="AI222" s="67">
        <f t="shared" si="1060"/>
        <v>0</v>
      </c>
      <c r="AJ222" s="68">
        <v>1</v>
      </c>
      <c r="AK222" s="67">
        <f t="shared" si="1061"/>
        <v>44082.5</v>
      </c>
      <c r="AL222" s="82">
        <v>0</v>
      </c>
      <c r="AM222" s="67">
        <f t="shared" si="1062"/>
        <v>0</v>
      </c>
      <c r="AN222" s="68">
        <v>5</v>
      </c>
      <c r="AO222" s="73">
        <f t="shared" si="1063"/>
        <v>264495</v>
      </c>
      <c r="AP222" s="68">
        <v>34</v>
      </c>
      <c r="AQ222" s="67">
        <f t="shared" si="1064"/>
        <v>1362550</v>
      </c>
      <c r="AR222" s="68"/>
      <c r="AS222" s="68">
        <f t="shared" si="1065"/>
        <v>0</v>
      </c>
      <c r="AT222" s="68"/>
      <c r="AU222" s="68">
        <f t="shared" si="1066"/>
        <v>0</v>
      </c>
      <c r="AV222" s="68"/>
      <c r="AW222" s="67">
        <f t="shared" si="1067"/>
        <v>0</v>
      </c>
      <c r="AX222" s="68"/>
      <c r="AY222" s="67">
        <f t="shared" si="1068"/>
        <v>0</v>
      </c>
      <c r="AZ222" s="68"/>
      <c r="BA222" s="67">
        <f t="shared" si="1069"/>
        <v>0</v>
      </c>
      <c r="BB222" s="68">
        <v>4</v>
      </c>
      <c r="BC222" s="67">
        <f t="shared" si="1070"/>
        <v>176330</v>
      </c>
      <c r="BD222" s="68">
        <v>7</v>
      </c>
      <c r="BE222" s="67">
        <f t="shared" si="1071"/>
        <v>308577.5</v>
      </c>
      <c r="BF222" s="68">
        <v>105</v>
      </c>
      <c r="BG222" s="67">
        <f t="shared" si="1072"/>
        <v>5049450</v>
      </c>
      <c r="BH222" s="68"/>
      <c r="BI222" s="67">
        <f t="shared" si="1073"/>
        <v>0</v>
      </c>
      <c r="BJ222" s="68">
        <v>45</v>
      </c>
      <c r="BK222" s="67">
        <f t="shared" si="1074"/>
        <v>2488657.5</v>
      </c>
      <c r="BL222" s="68"/>
      <c r="BM222" s="67">
        <f t="shared" si="1075"/>
        <v>0</v>
      </c>
      <c r="BN222" s="68">
        <v>35</v>
      </c>
      <c r="BO222" s="67">
        <f t="shared" si="1076"/>
        <v>1851465.0000000002</v>
      </c>
      <c r="BP222" s="68">
        <v>10</v>
      </c>
      <c r="BQ222" s="67">
        <f t="shared" si="1077"/>
        <v>480900</v>
      </c>
      <c r="BR222" s="68">
        <v>1</v>
      </c>
      <c r="BS222" s="67">
        <f t="shared" si="1078"/>
        <v>60112.5</v>
      </c>
      <c r="BT222" s="68">
        <v>3</v>
      </c>
      <c r="BU222" s="67">
        <f t="shared" si="1079"/>
        <v>129843</v>
      </c>
      <c r="BV222" s="68">
        <v>1</v>
      </c>
      <c r="BW222" s="67">
        <f t="shared" si="1080"/>
        <v>60112.5</v>
      </c>
      <c r="BX222" s="68">
        <v>13</v>
      </c>
      <c r="BY222" s="67">
        <f t="shared" si="1081"/>
        <v>625170</v>
      </c>
      <c r="BZ222" s="68">
        <v>11</v>
      </c>
      <c r="CA222" s="75">
        <f t="shared" si="1082"/>
        <v>528990</v>
      </c>
      <c r="CB222" s="68">
        <v>250</v>
      </c>
      <c r="CC222" s="67">
        <f t="shared" si="1083"/>
        <v>11321187.499999998</v>
      </c>
      <c r="CD222" s="68">
        <v>180</v>
      </c>
      <c r="CE222" s="67">
        <f t="shared" si="1084"/>
        <v>8151254.9999999991</v>
      </c>
      <c r="CF222" s="68"/>
      <c r="CG222" s="67">
        <f t="shared" si="1085"/>
        <v>0</v>
      </c>
      <c r="CH222" s="68"/>
      <c r="CI222" s="68">
        <f t="shared" si="1086"/>
        <v>0</v>
      </c>
      <c r="CJ222" s="68"/>
      <c r="CK222" s="67">
        <f t="shared" si="1087"/>
        <v>0</v>
      </c>
      <c r="CL222" s="68"/>
      <c r="CM222" s="67">
        <f t="shared" si="1088"/>
        <v>0</v>
      </c>
      <c r="CN222" s="68"/>
      <c r="CO222" s="67">
        <f t="shared" si="1089"/>
        <v>0</v>
      </c>
      <c r="CP222" s="68"/>
      <c r="CQ222" s="67">
        <f t="shared" si="1090"/>
        <v>0</v>
      </c>
      <c r="CR222" s="68">
        <v>11</v>
      </c>
      <c r="CS222" s="67">
        <f t="shared" si="1091"/>
        <v>498132.24999999994</v>
      </c>
      <c r="CT222" s="68">
        <v>12</v>
      </c>
      <c r="CU222" s="67">
        <f t="shared" si="1092"/>
        <v>543416.99999999988</v>
      </c>
      <c r="CV222" s="68"/>
      <c r="CW222" s="67">
        <f t="shared" si="1093"/>
        <v>0</v>
      </c>
      <c r="CX222" s="82">
        <v>0</v>
      </c>
      <c r="CY222" s="67">
        <f t="shared" si="1094"/>
        <v>0</v>
      </c>
      <c r="CZ222" s="68"/>
      <c r="DA222" s="67">
        <f t="shared" si="1095"/>
        <v>0</v>
      </c>
      <c r="DB222" s="68"/>
      <c r="DC222" s="73">
        <f t="shared" si="1096"/>
        <v>0</v>
      </c>
      <c r="DD222" s="68"/>
      <c r="DE222" s="67">
        <f t="shared" si="1097"/>
        <v>0</v>
      </c>
      <c r="DF222" s="83">
        <v>1</v>
      </c>
      <c r="DG222" s="67">
        <f t="shared" si="1098"/>
        <v>57708</v>
      </c>
      <c r="DH222" s="68">
        <v>4</v>
      </c>
      <c r="DI222" s="67">
        <f t="shared" si="1099"/>
        <v>217366.8</v>
      </c>
      <c r="DJ222" s="68"/>
      <c r="DK222" s="67">
        <f t="shared" si="1100"/>
        <v>0</v>
      </c>
      <c r="DL222" s="68">
        <v>2</v>
      </c>
      <c r="DM222" s="75">
        <f t="shared" si="1101"/>
        <v>176559</v>
      </c>
      <c r="DN222" s="77">
        <f t="shared" si="1102"/>
        <v>748</v>
      </c>
      <c r="DO222" s="75">
        <f t="shared" si="1102"/>
        <v>34969433.549999997</v>
      </c>
    </row>
    <row r="223" spans="1:119" ht="15.75" customHeight="1" x14ac:dyDescent="0.25">
      <c r="A223" s="78">
        <v>24</v>
      </c>
      <c r="B223" s="154"/>
      <c r="C223" s="153" t="s">
        <v>350</v>
      </c>
      <c r="D223" s="61">
        <v>22900</v>
      </c>
      <c r="E223" s="155">
        <v>1.44</v>
      </c>
      <c r="F223" s="155"/>
      <c r="G223" s="63">
        <v>1</v>
      </c>
      <c r="H223" s="64"/>
      <c r="I223" s="64"/>
      <c r="J223" s="61">
        <v>1.4</v>
      </c>
      <c r="K223" s="61">
        <v>1.68</v>
      </c>
      <c r="L223" s="61">
        <v>2.23</v>
      </c>
      <c r="M223" s="65">
        <v>2.57</v>
      </c>
      <c r="N223" s="88">
        <f>SUM(N224:N227)</f>
        <v>625</v>
      </c>
      <c r="O223" s="88">
        <f t="shared" ref="O223:BZ223" si="1103">SUM(O224:O227)</f>
        <v>35626912.244000003</v>
      </c>
      <c r="P223" s="88">
        <f t="shared" si="1103"/>
        <v>0</v>
      </c>
      <c r="Q223" s="88">
        <f t="shared" si="1103"/>
        <v>0</v>
      </c>
      <c r="R223" s="88">
        <f t="shared" si="1103"/>
        <v>23</v>
      </c>
      <c r="S223" s="88">
        <f t="shared" si="1103"/>
        <v>1304771.4679999999</v>
      </c>
      <c r="T223" s="88">
        <f t="shared" si="1103"/>
        <v>0</v>
      </c>
      <c r="U223" s="88">
        <f t="shared" si="1103"/>
        <v>0</v>
      </c>
      <c r="V223" s="88">
        <f t="shared" si="1103"/>
        <v>0</v>
      </c>
      <c r="W223" s="88">
        <f t="shared" si="1103"/>
        <v>0</v>
      </c>
      <c r="X223" s="88">
        <f t="shared" si="1103"/>
        <v>0</v>
      </c>
      <c r="Y223" s="88">
        <f t="shared" si="1103"/>
        <v>0</v>
      </c>
      <c r="Z223" s="88">
        <f t="shared" si="1103"/>
        <v>0</v>
      </c>
      <c r="AA223" s="88">
        <f t="shared" si="1103"/>
        <v>0</v>
      </c>
      <c r="AB223" s="88">
        <f t="shared" si="1103"/>
        <v>0</v>
      </c>
      <c r="AC223" s="88">
        <f t="shared" si="1103"/>
        <v>0</v>
      </c>
      <c r="AD223" s="88">
        <f t="shared" si="1103"/>
        <v>8</v>
      </c>
      <c r="AE223" s="88">
        <f t="shared" si="1103"/>
        <v>468755.67199999996</v>
      </c>
      <c r="AF223" s="88">
        <f t="shared" si="1103"/>
        <v>0</v>
      </c>
      <c r="AG223" s="88">
        <f t="shared" si="1103"/>
        <v>0</v>
      </c>
      <c r="AH223" s="88">
        <f t="shared" si="1103"/>
        <v>0</v>
      </c>
      <c r="AI223" s="88">
        <f t="shared" si="1103"/>
        <v>0</v>
      </c>
      <c r="AJ223" s="88">
        <f t="shared" si="1103"/>
        <v>13</v>
      </c>
      <c r="AK223" s="88">
        <f t="shared" si="1103"/>
        <v>678588.37199999997</v>
      </c>
      <c r="AL223" s="88">
        <f t="shared" si="1103"/>
        <v>0</v>
      </c>
      <c r="AM223" s="88">
        <f t="shared" si="1103"/>
        <v>0</v>
      </c>
      <c r="AN223" s="88">
        <f t="shared" si="1103"/>
        <v>9</v>
      </c>
      <c r="AO223" s="88">
        <f t="shared" si="1103"/>
        <v>633179.87040000001</v>
      </c>
      <c r="AP223" s="88">
        <v>0</v>
      </c>
      <c r="AQ223" s="88">
        <f t="shared" si="1103"/>
        <v>0</v>
      </c>
      <c r="AR223" s="88">
        <f t="shared" si="1103"/>
        <v>2</v>
      </c>
      <c r="AS223" s="88">
        <f t="shared" si="1103"/>
        <v>94410.288</v>
      </c>
      <c r="AT223" s="88">
        <f t="shared" si="1103"/>
        <v>12</v>
      </c>
      <c r="AU223" s="88">
        <f t="shared" si="1103"/>
        <v>502893.15999999992</v>
      </c>
      <c r="AV223" s="88">
        <f t="shared" si="1103"/>
        <v>0</v>
      </c>
      <c r="AW223" s="88">
        <f t="shared" si="1103"/>
        <v>0</v>
      </c>
      <c r="AX223" s="88">
        <f t="shared" si="1103"/>
        <v>0</v>
      </c>
      <c r="AY223" s="88">
        <f t="shared" si="1103"/>
        <v>0</v>
      </c>
      <c r="AZ223" s="88">
        <f t="shared" si="1103"/>
        <v>0</v>
      </c>
      <c r="BA223" s="88">
        <f t="shared" si="1103"/>
        <v>0</v>
      </c>
      <c r="BB223" s="88">
        <f t="shared" si="1103"/>
        <v>23</v>
      </c>
      <c r="BC223" s="88">
        <f t="shared" si="1103"/>
        <v>1354567.06</v>
      </c>
      <c r="BD223" s="88">
        <f t="shared" si="1103"/>
        <v>7</v>
      </c>
      <c r="BE223" s="88">
        <f t="shared" si="1103"/>
        <v>412259.54</v>
      </c>
      <c r="BF223" s="88">
        <f t="shared" si="1103"/>
        <v>11</v>
      </c>
      <c r="BG223" s="88">
        <f t="shared" si="1103"/>
        <v>668104.75199999998</v>
      </c>
      <c r="BH223" s="88">
        <f t="shared" si="1103"/>
        <v>20</v>
      </c>
      <c r="BI223" s="88">
        <f t="shared" si="1103"/>
        <v>1007966.4</v>
      </c>
      <c r="BJ223" s="88">
        <f t="shared" si="1103"/>
        <v>21</v>
      </c>
      <c r="BK223" s="88">
        <f t="shared" si="1103"/>
        <v>1551594.9959999998</v>
      </c>
      <c r="BL223" s="88">
        <f t="shared" si="1103"/>
        <v>0</v>
      </c>
      <c r="BM223" s="88">
        <f t="shared" si="1103"/>
        <v>0</v>
      </c>
      <c r="BN223" s="88">
        <f t="shared" si="1103"/>
        <v>28</v>
      </c>
      <c r="BO223" s="88">
        <f t="shared" si="1103"/>
        <v>1705125.2064000003</v>
      </c>
      <c r="BP223" s="88">
        <f t="shared" si="1103"/>
        <v>11</v>
      </c>
      <c r="BQ223" s="88">
        <f t="shared" si="1103"/>
        <v>675953.04</v>
      </c>
      <c r="BR223" s="88">
        <f t="shared" si="1103"/>
        <v>1</v>
      </c>
      <c r="BS223" s="88">
        <f t="shared" si="1103"/>
        <v>80310.3</v>
      </c>
      <c r="BT223" s="88">
        <f t="shared" si="1103"/>
        <v>16</v>
      </c>
      <c r="BU223" s="88">
        <f t="shared" si="1103"/>
        <v>812020.80960000004</v>
      </c>
      <c r="BV223" s="88">
        <f t="shared" si="1103"/>
        <v>14</v>
      </c>
      <c r="BW223" s="88">
        <f t="shared" si="1103"/>
        <v>1085872.2</v>
      </c>
      <c r="BX223" s="88">
        <f t="shared" si="1103"/>
        <v>22</v>
      </c>
      <c r="BY223" s="88">
        <f t="shared" si="1103"/>
        <v>1259573.28</v>
      </c>
      <c r="BZ223" s="88">
        <f t="shared" si="1103"/>
        <v>11</v>
      </c>
      <c r="CA223" s="88">
        <f t="shared" ref="CA223:DO223" si="1104">SUM(CA224:CA227)</f>
        <v>583620.24</v>
      </c>
      <c r="CB223" s="88">
        <f t="shared" si="1104"/>
        <v>0</v>
      </c>
      <c r="CC223" s="88">
        <f t="shared" si="1104"/>
        <v>0</v>
      </c>
      <c r="CD223" s="88">
        <f t="shared" si="1104"/>
        <v>3</v>
      </c>
      <c r="CE223" s="88">
        <f t="shared" si="1104"/>
        <v>181501.27799999996</v>
      </c>
      <c r="CF223" s="88">
        <f t="shared" si="1104"/>
        <v>0</v>
      </c>
      <c r="CG223" s="88">
        <f t="shared" si="1104"/>
        <v>0</v>
      </c>
      <c r="CH223" s="88">
        <f t="shared" si="1104"/>
        <v>0</v>
      </c>
      <c r="CI223" s="88">
        <f t="shared" si="1104"/>
        <v>0</v>
      </c>
      <c r="CJ223" s="88">
        <f t="shared" si="1104"/>
        <v>0</v>
      </c>
      <c r="CK223" s="88">
        <f t="shared" si="1104"/>
        <v>0</v>
      </c>
      <c r="CL223" s="88">
        <f t="shared" si="1104"/>
        <v>0</v>
      </c>
      <c r="CM223" s="88">
        <f t="shared" si="1104"/>
        <v>0</v>
      </c>
      <c r="CN223" s="88">
        <f t="shared" si="1104"/>
        <v>3</v>
      </c>
      <c r="CO223" s="88">
        <f t="shared" si="1104"/>
        <v>112434.41999999998</v>
      </c>
      <c r="CP223" s="88">
        <f t="shared" si="1104"/>
        <v>5</v>
      </c>
      <c r="CQ223" s="88">
        <f t="shared" si="1104"/>
        <v>187390.69999999998</v>
      </c>
      <c r="CR223" s="88">
        <f t="shared" si="1104"/>
        <v>3</v>
      </c>
      <c r="CS223" s="88">
        <f t="shared" si="1104"/>
        <v>181501.27799999996</v>
      </c>
      <c r="CT223" s="88">
        <f t="shared" si="1104"/>
        <v>10</v>
      </c>
      <c r="CU223" s="88">
        <f t="shared" si="1104"/>
        <v>602540.76959999988</v>
      </c>
      <c r="CV223" s="88">
        <f t="shared" si="1104"/>
        <v>4</v>
      </c>
      <c r="CW223" s="88">
        <f t="shared" si="1104"/>
        <v>254376.864</v>
      </c>
      <c r="CX223" s="88">
        <f t="shared" si="1104"/>
        <v>172</v>
      </c>
      <c r="CY223" s="88">
        <f t="shared" si="1104"/>
        <v>9617522.9472000003</v>
      </c>
      <c r="CZ223" s="88">
        <f t="shared" si="1104"/>
        <v>0</v>
      </c>
      <c r="DA223" s="88">
        <f t="shared" si="1104"/>
        <v>0</v>
      </c>
      <c r="DB223" s="88">
        <f t="shared" si="1104"/>
        <v>2</v>
      </c>
      <c r="DC223" s="91">
        <f t="shared" si="1104"/>
        <v>115646.83199999999</v>
      </c>
      <c r="DD223" s="88">
        <f t="shared" si="1104"/>
        <v>4</v>
      </c>
      <c r="DE223" s="88">
        <f t="shared" si="1104"/>
        <v>254376.864</v>
      </c>
      <c r="DF223" s="92">
        <f t="shared" si="1104"/>
        <v>3</v>
      </c>
      <c r="DG223" s="88">
        <f t="shared" si="1104"/>
        <v>231293.66399999999</v>
      </c>
      <c r="DH223" s="88">
        <f t="shared" si="1104"/>
        <v>21</v>
      </c>
      <c r="DI223" s="88">
        <f t="shared" si="1104"/>
        <v>1521654.54672</v>
      </c>
      <c r="DJ223" s="88">
        <v>13</v>
      </c>
      <c r="DK223" s="88">
        <f t="shared" si="1104"/>
        <v>1330397.4839999999</v>
      </c>
      <c r="DL223" s="88">
        <f t="shared" si="1104"/>
        <v>8</v>
      </c>
      <c r="DM223" s="88">
        <f t="shared" si="1104"/>
        <v>943531.29599999986</v>
      </c>
      <c r="DN223" s="88">
        <f t="shared" si="1104"/>
        <v>1128</v>
      </c>
      <c r="DO223" s="88">
        <f t="shared" si="1104"/>
        <v>66040647.841919988</v>
      </c>
    </row>
    <row r="224" spans="1:119" ht="30.75" customHeight="1" x14ac:dyDescent="0.25">
      <c r="A224" s="78"/>
      <c r="B224" s="79">
        <v>191</v>
      </c>
      <c r="C224" s="60" t="s">
        <v>351</v>
      </c>
      <c r="D224" s="61">
        <v>22900</v>
      </c>
      <c r="E224" s="80">
        <v>1.78</v>
      </c>
      <c r="F224" s="80"/>
      <c r="G224" s="127">
        <v>0.9</v>
      </c>
      <c r="H224" s="128"/>
      <c r="I224" s="128"/>
      <c r="J224" s="61">
        <v>1.4</v>
      </c>
      <c r="K224" s="61">
        <v>1.68</v>
      </c>
      <c r="L224" s="61">
        <v>2.23</v>
      </c>
      <c r="M224" s="65">
        <v>2.57</v>
      </c>
      <c r="N224" s="68">
        <v>87</v>
      </c>
      <c r="O224" s="67">
        <f t="shared" ref="O224:O225" si="1105">(N224*$D224*$E224*$G224*$J224*$O$8)</f>
        <v>4915163.4840000002</v>
      </c>
      <c r="P224" s="68"/>
      <c r="Q224" s="68">
        <f>(P224*$D224*$E224*$G224*$J224*$Q$8)</f>
        <v>0</v>
      </c>
      <c r="R224" s="68">
        <v>9</v>
      </c>
      <c r="S224" s="67">
        <f>(R224*$D224*$E224*$G224*$J224*$S$8)</f>
        <v>508465.18800000002</v>
      </c>
      <c r="T224" s="68"/>
      <c r="U224" s="67">
        <f t="shared" ref="U224:U227" si="1106">(T224/12*7*$D224*$E224*$G224*$J224*$U$8)+(T224/12*5*$D224*$E224*$G224*$J224*$U$9)</f>
        <v>0</v>
      </c>
      <c r="V224" s="68">
        <v>0</v>
      </c>
      <c r="W224" s="67">
        <f>(V224*$D224*$E224*$G224*$J224*$W$8)</f>
        <v>0</v>
      </c>
      <c r="X224" s="68">
        <v>0</v>
      </c>
      <c r="Y224" s="67">
        <f>(X224*$D224*$E224*$G224*$J224*$Y$8)</f>
        <v>0</v>
      </c>
      <c r="Z224" s="68"/>
      <c r="AA224" s="67">
        <f>(Z224*$D224*$E224*$G224*$J224*$AA$8)</f>
        <v>0</v>
      </c>
      <c r="AB224" s="68">
        <v>0</v>
      </c>
      <c r="AC224" s="67">
        <f>(AB224*$D224*$E224*$G224*$J224*$AC$8)</f>
        <v>0</v>
      </c>
      <c r="AD224" s="68">
        <v>1</v>
      </c>
      <c r="AE224" s="67">
        <f>(AD224*$D224*$E224*$G224*$J224*$AE$8)</f>
        <v>56496.132000000005</v>
      </c>
      <c r="AF224" s="68">
        <v>0</v>
      </c>
      <c r="AG224" s="67">
        <f>(AF224*$D224*$E224*$G224*$J224*$AG$8)</f>
        <v>0</v>
      </c>
      <c r="AH224" s="70"/>
      <c r="AI224" s="67">
        <f>(AH224*$D224*$E224*$G224*$J224*$AI$8)</f>
        <v>0</v>
      </c>
      <c r="AJ224" s="68">
        <v>1</v>
      </c>
      <c r="AK224" s="67">
        <f>(AJ224*$D224*$E224*$G224*$J224*$AK$8)</f>
        <v>56496.132000000005</v>
      </c>
      <c r="AL224" s="82"/>
      <c r="AM224" s="67">
        <f>(AL224*$D224*$E224*$G224*$K224*$AM$8)</f>
        <v>0</v>
      </c>
      <c r="AN224" s="68">
        <v>1</v>
      </c>
      <c r="AO224" s="73">
        <f>(AN224*$D224*$E224*$G224*$K224*$AO$8)</f>
        <v>67795.358400000012</v>
      </c>
      <c r="AP224" s="68"/>
      <c r="AQ224" s="67">
        <f>(AP224*$D224*$E224*$G224*$J224*$AQ$8)</f>
        <v>0</v>
      </c>
      <c r="AR224" s="68">
        <v>1</v>
      </c>
      <c r="AS224" s="68">
        <f>(AR224*$D224*$E224*$G224*$J224*$AS$8)</f>
        <v>46224.108</v>
      </c>
      <c r="AT224" s="68"/>
      <c r="AU224" s="68">
        <f>(AT224*$D224*$E224*$G224*$J224*$AU$8)</f>
        <v>0</v>
      </c>
      <c r="AV224" s="68">
        <v>0</v>
      </c>
      <c r="AW224" s="67">
        <f>(AV224*$D224*$E224*$G224*$J224*$AW$8)</f>
        <v>0</v>
      </c>
      <c r="AX224" s="68">
        <v>0</v>
      </c>
      <c r="AY224" s="67">
        <f>(AX224*$D224*$E224*$G224*$J224*$AY$8)</f>
        <v>0</v>
      </c>
      <c r="AZ224" s="68">
        <v>0</v>
      </c>
      <c r="BA224" s="67">
        <f>(AZ224*$D224*$E224*$G224*$J224*$BA$8)</f>
        <v>0</v>
      </c>
      <c r="BB224" s="68"/>
      <c r="BC224" s="67">
        <f>(BB224*$D224*$E224*$G224*$J224*$BC$8)</f>
        <v>0</v>
      </c>
      <c r="BD224" s="68"/>
      <c r="BE224" s="67">
        <f>(BD224*$D224*$E224*$G224*$J224*$BE$8)</f>
        <v>0</v>
      </c>
      <c r="BF224" s="68">
        <v>3</v>
      </c>
      <c r="BG224" s="67">
        <f>(BF224*$D224*$E224*$G224*$K224*$BG$8)</f>
        <v>184896.432</v>
      </c>
      <c r="BH224" s="68"/>
      <c r="BI224" s="67">
        <f>(BH224*$D224*$E224*$G224*$K224*$BI$8)</f>
        <v>0</v>
      </c>
      <c r="BJ224" s="68">
        <v>0</v>
      </c>
      <c r="BK224" s="67">
        <f>(BJ224*$D224*$E224*$G224*$K224*$BK$8)</f>
        <v>0</v>
      </c>
      <c r="BL224" s="68">
        <v>0</v>
      </c>
      <c r="BM224" s="67">
        <f>(BL224*$D224*$E224*$G224*$K224*$BM$8)</f>
        <v>0</v>
      </c>
      <c r="BN224" s="68">
        <v>1</v>
      </c>
      <c r="BO224" s="67">
        <f>(BN224*$D224*$E224*$G224*$K224*$BO$8)</f>
        <v>67795.358400000012</v>
      </c>
      <c r="BP224" s="68"/>
      <c r="BQ224" s="67">
        <f>(BP224*$D224*$E224*$G224*$K224*$BQ$8)</f>
        <v>0</v>
      </c>
      <c r="BR224" s="68"/>
      <c r="BS224" s="67">
        <f>(BR224*$D224*$E224*$G224*$K224*$BS$8)</f>
        <v>0</v>
      </c>
      <c r="BT224" s="68">
        <v>1</v>
      </c>
      <c r="BU224" s="67">
        <f>(BT224*$D224*$E224*$G224*$K224*$BU$8)</f>
        <v>55468.929600000003</v>
      </c>
      <c r="BV224" s="68"/>
      <c r="BW224" s="67">
        <f>(BV224*$D224*$E224*$G224*$K224*$BW$8)</f>
        <v>0</v>
      </c>
      <c r="BX224" s="68"/>
      <c r="BY224" s="67">
        <f>(BX224*$D224*$E224*$G224*$K224*$BY$8)</f>
        <v>0</v>
      </c>
      <c r="BZ224" s="68"/>
      <c r="CA224" s="75">
        <f>(BZ224*$D224*$E224*$G224*$K224*$CA$8)</f>
        <v>0</v>
      </c>
      <c r="CB224" s="68">
        <v>0</v>
      </c>
      <c r="CC224" s="67">
        <f>(CB224*$D224*$E224*$G224*$J224*$CC$8)</f>
        <v>0</v>
      </c>
      <c r="CD224" s="68">
        <v>0</v>
      </c>
      <c r="CE224" s="67">
        <f>(CD224*$D224*$E224*$G224*$J224*$CE$8)</f>
        <v>0</v>
      </c>
      <c r="CF224" s="68">
        <v>0</v>
      </c>
      <c r="CG224" s="67">
        <f>(CF224*$D224*$E224*$G224*$J224*$CG$8)</f>
        <v>0</v>
      </c>
      <c r="CH224" s="68"/>
      <c r="CI224" s="68">
        <f>(CH224*$D224*$E224*$G224*$J224*$CI$8)</f>
        <v>0</v>
      </c>
      <c r="CJ224" s="68"/>
      <c r="CK224" s="67">
        <f>(CJ224*$D224*$E224*$G224*$K224*$CK$8)</f>
        <v>0</v>
      </c>
      <c r="CL224" s="68"/>
      <c r="CM224" s="67">
        <f>(CL224*$D224*$E224*$G224*$J224*$CM$8)</f>
        <v>0</v>
      </c>
      <c r="CN224" s="68"/>
      <c r="CO224" s="67">
        <f>(CN224*$D224*$E224*$G224*$J224*$CO$8)</f>
        <v>0</v>
      </c>
      <c r="CP224" s="68"/>
      <c r="CQ224" s="67">
        <f>(CP224*$D224*$E224*$G224*$J224*$CQ$8)</f>
        <v>0</v>
      </c>
      <c r="CR224" s="68"/>
      <c r="CS224" s="67">
        <f>(CR224*$D224*$E224*$G224*$J224*$CS$8)</f>
        <v>0</v>
      </c>
      <c r="CT224" s="68">
        <v>1</v>
      </c>
      <c r="CU224" s="67">
        <f>(CT224*$D224*$E224*$G224*$J224*$CU$8)</f>
        <v>58036.935599999997</v>
      </c>
      <c r="CV224" s="68">
        <v>1</v>
      </c>
      <c r="CW224" s="67">
        <f>(CV224*$D224*$E224*$G224*$K224*$CW$8)</f>
        <v>61632.144</v>
      </c>
      <c r="CX224" s="82">
        <v>57</v>
      </c>
      <c r="CY224" s="67">
        <f>(CX224*$D224*$E224*$G224*$K224*$CY$8)</f>
        <v>3161728.9872000003</v>
      </c>
      <c r="CZ224" s="68"/>
      <c r="DA224" s="67">
        <f>(CZ224*$D224*$E224*$G224*$J224*$DA$8)</f>
        <v>0</v>
      </c>
      <c r="DB224" s="68">
        <v>0</v>
      </c>
      <c r="DC224" s="73">
        <f>(DB224*$D224*$E224*$G224*$K224*$DC$8)</f>
        <v>0</v>
      </c>
      <c r="DD224" s="68">
        <v>1</v>
      </c>
      <c r="DE224" s="67">
        <f>(DD224*$D224*$E224*$G224*$K224*$DE$8)</f>
        <v>61632.144</v>
      </c>
      <c r="DF224" s="83"/>
      <c r="DG224" s="67">
        <f>(DF224*$D224*$E224*$G224*$K224*$DG$8)</f>
        <v>0</v>
      </c>
      <c r="DH224" s="68">
        <v>1</v>
      </c>
      <c r="DI224" s="67">
        <f>(DH224*$D224*$E224*$G224*$K224*$DI$8)</f>
        <v>69644.322719999996</v>
      </c>
      <c r="DJ224" s="68"/>
      <c r="DK224" s="67">
        <f>(DJ224*$D224*$E224*$G224*$L224*$DK$8)</f>
        <v>0</v>
      </c>
      <c r="DL224" s="68"/>
      <c r="DM224" s="75">
        <f>(DL224*$D224*$E224*$G224*$M224*$DM$8)</f>
        <v>0</v>
      </c>
      <c r="DN224" s="77">
        <f t="shared" ref="DN224:DO227" si="1107">SUM(N224,P224,R224,T224,V224,X224,Z224,AB224,AD224,AF224,AH224,AJ224,AL224,AP224,AR224,CF224,AT224,AV224,AX224,AZ224,BB224,CJ224,BD224,BF224,BH224,BL224,AN224,BN224,BP224,BR224,BT224,BV224,BX224,BZ224,CB224,CD224,CH224,CL224,CN224,CP224,CR224,CT224,CV224,CX224,BJ224,CZ224,DB224,DD224,DF224,DH224,DJ224,DL224)</f>
        <v>166</v>
      </c>
      <c r="DO224" s="75">
        <f t="shared" si="1107"/>
        <v>9371475.6559200026</v>
      </c>
    </row>
    <row r="225" spans="1:119" s="8" customFormat="1" ht="33" customHeight="1" x14ac:dyDescent="0.25">
      <c r="A225" s="78"/>
      <c r="B225" s="79">
        <v>192</v>
      </c>
      <c r="C225" s="60" t="s">
        <v>352</v>
      </c>
      <c r="D225" s="61">
        <v>22900</v>
      </c>
      <c r="E225" s="80">
        <v>1.67</v>
      </c>
      <c r="F225" s="80"/>
      <c r="G225" s="63">
        <v>1</v>
      </c>
      <c r="H225" s="64"/>
      <c r="I225" s="64"/>
      <c r="J225" s="61">
        <v>1.4</v>
      </c>
      <c r="K225" s="61">
        <v>1.68</v>
      </c>
      <c r="L225" s="61">
        <v>2.23</v>
      </c>
      <c r="M225" s="65">
        <v>2.57</v>
      </c>
      <c r="N225" s="68">
        <v>500</v>
      </c>
      <c r="O225" s="67">
        <f t="shared" si="1105"/>
        <v>29447110.000000004</v>
      </c>
      <c r="P225" s="68"/>
      <c r="Q225" s="68">
        <f>(P225*$D225*$E225*$G225*$J225*$Q$8)</f>
        <v>0</v>
      </c>
      <c r="R225" s="68">
        <v>13</v>
      </c>
      <c r="S225" s="67">
        <f>(R225*$D225*$E225*$G225*$J225*$S$8)</f>
        <v>765624.86</v>
      </c>
      <c r="T225" s="68"/>
      <c r="U225" s="67">
        <f t="shared" si="1106"/>
        <v>0</v>
      </c>
      <c r="V225" s="68">
        <v>0</v>
      </c>
      <c r="W225" s="67">
        <f>(V225*$D225*$E225*$G225*$J225*$W$8)</f>
        <v>0</v>
      </c>
      <c r="X225" s="68">
        <v>0</v>
      </c>
      <c r="Y225" s="67">
        <f>(X225*$D225*$E225*$G225*$J225*$Y$8)</f>
        <v>0</v>
      </c>
      <c r="Z225" s="68"/>
      <c r="AA225" s="67">
        <f>(Z225*$D225*$E225*$G225*$J225*$AA$8)</f>
        <v>0</v>
      </c>
      <c r="AB225" s="68">
        <v>0</v>
      </c>
      <c r="AC225" s="67">
        <f>(AB225*$D225*$E225*$G225*$J225*$AC$8)</f>
        <v>0</v>
      </c>
      <c r="AD225" s="68">
        <v>7</v>
      </c>
      <c r="AE225" s="67">
        <f>(AD225*$D225*$E225*$G225*$J225*$AE$8)</f>
        <v>412259.54</v>
      </c>
      <c r="AF225" s="68">
        <v>0</v>
      </c>
      <c r="AG225" s="67">
        <f>(AF225*$D225*$E225*$G225*$J225*$AG$8)</f>
        <v>0</v>
      </c>
      <c r="AH225" s="70"/>
      <c r="AI225" s="67">
        <f>(AH225*$D225*$E225*$G225*$J225*$AI$8)</f>
        <v>0</v>
      </c>
      <c r="AJ225" s="68">
        <v>9</v>
      </c>
      <c r="AK225" s="67">
        <f>(AJ225*$D225*$E225*$G225*$J225*$AK$8)</f>
        <v>530047.98</v>
      </c>
      <c r="AL225" s="82"/>
      <c r="AM225" s="67">
        <f>(AL225*$D225*$E225*$G225*$K225*$AM$8)</f>
        <v>0</v>
      </c>
      <c r="AN225" s="68">
        <v>8</v>
      </c>
      <c r="AO225" s="73">
        <f>(AN225*$D225*$E225*$G225*$K225*$AO$8)</f>
        <v>565384.51199999999</v>
      </c>
      <c r="AP225" s="68"/>
      <c r="AQ225" s="67">
        <f>(AP225*$D225*$E225*$G225*$J225*$AQ$8)</f>
        <v>0</v>
      </c>
      <c r="AR225" s="68">
        <v>1</v>
      </c>
      <c r="AS225" s="68">
        <f>(AR225*$D225*$E225*$G225*$J225*$AS$8)</f>
        <v>48186.18</v>
      </c>
      <c r="AT225" s="68">
        <f>5-1</f>
        <v>4</v>
      </c>
      <c r="AU225" s="68">
        <f>(AT225*$D225*$E225*$G225*$J225*$AU$8)</f>
        <v>246284.91999999995</v>
      </c>
      <c r="AV225" s="68">
        <v>0</v>
      </c>
      <c r="AW225" s="67">
        <f>(AV225*$D225*$E225*$G225*$J225*$AW$8)</f>
        <v>0</v>
      </c>
      <c r="AX225" s="68">
        <v>0</v>
      </c>
      <c r="AY225" s="67">
        <f>(AX225*$D225*$E225*$G225*$J225*$AY$8)</f>
        <v>0</v>
      </c>
      <c r="AZ225" s="68">
        <v>0</v>
      </c>
      <c r="BA225" s="67">
        <f>(AZ225*$D225*$E225*$G225*$J225*$BA$8)</f>
        <v>0</v>
      </c>
      <c r="BB225" s="68">
        <v>23</v>
      </c>
      <c r="BC225" s="67">
        <f>(BB225*$D225*$E225*$G225*$J225*$BC$8)</f>
        <v>1354567.06</v>
      </c>
      <c r="BD225" s="68">
        <v>7</v>
      </c>
      <c r="BE225" s="67">
        <f>(BD225*$D225*$E225*$G225*$J225*$BE$8)</f>
        <v>412259.54</v>
      </c>
      <c r="BF225" s="68">
        <v>7</v>
      </c>
      <c r="BG225" s="67">
        <f>(BF225*$D225*$E225*$G225*$K225*$BG$8)</f>
        <v>449737.68</v>
      </c>
      <c r="BH225" s="68">
        <v>11</v>
      </c>
      <c r="BI225" s="67">
        <f>(BH225*$D225*$E225*$G225*$K225*$BI$8)</f>
        <v>706730.64</v>
      </c>
      <c r="BJ225" s="68">
        <v>21</v>
      </c>
      <c r="BK225" s="67">
        <f>(BJ225*$D225*$E225*$G225*$K225*$BK$8)</f>
        <v>1551594.9959999998</v>
      </c>
      <c r="BL225" s="68">
        <v>0</v>
      </c>
      <c r="BM225" s="67">
        <f>(BL225*$D225*$E225*$G225*$K225*$BM$8)</f>
        <v>0</v>
      </c>
      <c r="BN225" s="68">
        <f>13+6</f>
        <v>19</v>
      </c>
      <c r="BO225" s="67">
        <f>(BN225*$D225*$E225*$G225*$K225*$BO$8)</f>
        <v>1342788.2160000002</v>
      </c>
      <c r="BP225" s="68">
        <v>10</v>
      </c>
      <c r="BQ225" s="67">
        <f>(BP225*$D225*$E225*$G225*$K225*$BQ$8)</f>
        <v>642482.4</v>
      </c>
      <c r="BR225" s="68">
        <v>1</v>
      </c>
      <c r="BS225" s="67">
        <f>(BR225*$D225*$E225*$G225*$K225*$BS$8)</f>
        <v>80310.3</v>
      </c>
      <c r="BT225" s="68">
        <v>11</v>
      </c>
      <c r="BU225" s="67">
        <f>(BT225*$D225*$E225*$G225*$K225*$BU$8)</f>
        <v>636057.576</v>
      </c>
      <c r="BV225" s="68">
        <v>13</v>
      </c>
      <c r="BW225" s="67">
        <f>(BV225*$D225*$E225*$G225*$K225*$BW$8)</f>
        <v>1044033.9</v>
      </c>
      <c r="BX225" s="68">
        <v>17</v>
      </c>
      <c r="BY225" s="67">
        <f>(BX225*$D225*$E225*$G225*$K225*$BY$8)</f>
        <v>1092220.08</v>
      </c>
      <c r="BZ225" s="68">
        <v>7</v>
      </c>
      <c r="CA225" s="75">
        <f>(BZ225*$D225*$E225*$G225*$K225*$CA$8)</f>
        <v>449737.68</v>
      </c>
      <c r="CB225" s="68">
        <v>0</v>
      </c>
      <c r="CC225" s="67">
        <f>(CB225*$D225*$E225*$G225*$J225*$CC$8)</f>
        <v>0</v>
      </c>
      <c r="CD225" s="68">
        <v>3</v>
      </c>
      <c r="CE225" s="67">
        <f>(CD225*$D225*$E225*$G225*$J225*$CE$8)</f>
        <v>181501.27799999996</v>
      </c>
      <c r="CF225" s="68">
        <v>0</v>
      </c>
      <c r="CG225" s="67">
        <f>(CF225*$D225*$E225*$G225*$J225*$CG$8)</f>
        <v>0</v>
      </c>
      <c r="CH225" s="68"/>
      <c r="CI225" s="68">
        <f>(CH225*$D225*$E225*$G225*$J225*$CI$8)</f>
        <v>0</v>
      </c>
      <c r="CJ225" s="68"/>
      <c r="CK225" s="67">
        <f>(CJ225*$D225*$E225*$G225*$K225*$CK$8)</f>
        <v>0</v>
      </c>
      <c r="CL225" s="68"/>
      <c r="CM225" s="67">
        <f>(CL225*$D225*$E225*$G225*$J225*$CM$8)</f>
        <v>0</v>
      </c>
      <c r="CN225" s="68">
        <v>3</v>
      </c>
      <c r="CO225" s="67">
        <f>(CN225*$D225*$E225*$G225*$J225*$CO$8)</f>
        <v>112434.41999999998</v>
      </c>
      <c r="CP225" s="68">
        <v>5</v>
      </c>
      <c r="CQ225" s="67">
        <f>(CP225*$D225*$E225*$G225*$J225*$CQ$8)</f>
        <v>187390.69999999998</v>
      </c>
      <c r="CR225" s="68">
        <v>3</v>
      </c>
      <c r="CS225" s="67">
        <f>(CR225*$D225*$E225*$G225*$J225*$CS$8)</f>
        <v>181501.27799999996</v>
      </c>
      <c r="CT225" s="68">
        <v>9</v>
      </c>
      <c r="CU225" s="67">
        <f>(CT225*$D225*$E225*$G225*$J225*$CU$8)</f>
        <v>544503.83399999992</v>
      </c>
      <c r="CV225" s="68">
        <v>3</v>
      </c>
      <c r="CW225" s="67">
        <f>(CV225*$D225*$E225*$G225*$K225*$CW$8)</f>
        <v>192744.72</v>
      </c>
      <c r="CX225" s="82">
        <v>108</v>
      </c>
      <c r="CY225" s="67">
        <f>(CX225*$D225*$E225*$G225*$K225*$CY$8)</f>
        <v>6244928.9280000003</v>
      </c>
      <c r="CZ225" s="68"/>
      <c r="DA225" s="67">
        <f>(CZ225*$D225*$E225*$G225*$J225*$DA$8)</f>
        <v>0</v>
      </c>
      <c r="DB225" s="68">
        <v>2</v>
      </c>
      <c r="DC225" s="73">
        <f>(DB225*$D225*$E225*$G225*$K225*$DC$8)</f>
        <v>115646.83199999999</v>
      </c>
      <c r="DD225" s="68">
        <v>3</v>
      </c>
      <c r="DE225" s="67">
        <f>(DD225*$D225*$E225*$G225*$K225*$DE$8)</f>
        <v>192744.72</v>
      </c>
      <c r="DF225" s="83">
        <v>3</v>
      </c>
      <c r="DG225" s="67">
        <f>(DF225*$D225*$E225*$G225*$K225*$DG$8)</f>
        <v>231293.66399999999</v>
      </c>
      <c r="DH225" s="68">
        <v>20</v>
      </c>
      <c r="DI225" s="67">
        <f>(DH225*$D225*$E225*$G225*$K225*$DI$8)</f>
        <v>1452010.2239999999</v>
      </c>
      <c r="DJ225" s="68">
        <v>13</v>
      </c>
      <c r="DK225" s="67">
        <f>(DJ225*$D225*$E225*$G225*$L225*$DK$8)</f>
        <v>1330397.4839999999</v>
      </c>
      <c r="DL225" s="68">
        <v>8</v>
      </c>
      <c r="DM225" s="75">
        <f>(DL225*$D225*$E225*$G225*$M225*$DM$8)</f>
        <v>943531.29599999986</v>
      </c>
      <c r="DN225" s="77">
        <f t="shared" si="1107"/>
        <v>872</v>
      </c>
      <c r="DO225" s="75">
        <f t="shared" si="1107"/>
        <v>53688047.437999986</v>
      </c>
    </row>
    <row r="226" spans="1:119" ht="15.75" customHeight="1" x14ac:dyDescent="0.25">
      <c r="A226" s="78"/>
      <c r="B226" s="79">
        <v>193</v>
      </c>
      <c r="C226" s="60" t="s">
        <v>353</v>
      </c>
      <c r="D226" s="61">
        <v>22900</v>
      </c>
      <c r="E226" s="80">
        <v>0.87</v>
      </c>
      <c r="F226" s="80"/>
      <c r="G226" s="63">
        <v>1</v>
      </c>
      <c r="H226" s="64"/>
      <c r="I226" s="64"/>
      <c r="J226" s="61">
        <v>1.4</v>
      </c>
      <c r="K226" s="61">
        <v>1.68</v>
      </c>
      <c r="L226" s="61">
        <v>2.23</v>
      </c>
      <c r="M226" s="65">
        <v>2.57</v>
      </c>
      <c r="N226" s="68">
        <v>34</v>
      </c>
      <c r="O226" s="67">
        <f t="shared" si="1043"/>
        <v>1043168.28</v>
      </c>
      <c r="P226" s="68"/>
      <c r="Q226" s="68">
        <f>(P226*$D226*$E226*$G226*$J226*$Q$8)</f>
        <v>0</v>
      </c>
      <c r="R226" s="68">
        <v>1</v>
      </c>
      <c r="S226" s="67">
        <f>(R226*$D226*$E226*$G226*$J226*$S$8)</f>
        <v>30681.42</v>
      </c>
      <c r="T226" s="68"/>
      <c r="U226" s="67">
        <f t="shared" si="1106"/>
        <v>0</v>
      </c>
      <c r="V226" s="68">
        <v>0</v>
      </c>
      <c r="W226" s="67">
        <f>(V226*$D226*$E226*$G226*$J226*$W$8)</f>
        <v>0</v>
      </c>
      <c r="X226" s="68">
        <v>0</v>
      </c>
      <c r="Y226" s="67">
        <f>(X226*$D226*$E226*$G226*$J226*$Y$8)</f>
        <v>0</v>
      </c>
      <c r="Z226" s="68"/>
      <c r="AA226" s="67">
        <f>(Z226*$D226*$E226*$G226*$J226*$AA$8)</f>
        <v>0</v>
      </c>
      <c r="AB226" s="68">
        <v>0</v>
      </c>
      <c r="AC226" s="67">
        <f>(AB226*$D226*$E226*$G226*$J226*$AC$8)</f>
        <v>0</v>
      </c>
      <c r="AD226" s="68"/>
      <c r="AE226" s="67">
        <f>(AD226*$D226*$E226*$G226*$J226*$AE$8)</f>
        <v>0</v>
      </c>
      <c r="AF226" s="68"/>
      <c r="AG226" s="67">
        <f>(AF226*$D226*$E226*$G226*$J226*$AG$8)</f>
        <v>0</v>
      </c>
      <c r="AH226" s="70"/>
      <c r="AI226" s="67">
        <f>(AH226*$D226*$E226*$G226*$J226*$AI$8)</f>
        <v>0</v>
      </c>
      <c r="AJ226" s="68">
        <v>3</v>
      </c>
      <c r="AK226" s="67">
        <f>(AJ226*$D226*$E226*$G226*$J226*$AK$8)</f>
        <v>92044.26</v>
      </c>
      <c r="AL226" s="82">
        <v>0</v>
      </c>
      <c r="AM226" s="67">
        <f>(AL226*$D226*$E226*$G226*$K226*$AM$8)</f>
        <v>0</v>
      </c>
      <c r="AN226" s="68"/>
      <c r="AO226" s="73">
        <f>(AN226*$D226*$E226*$G226*$K226*$AO$8)</f>
        <v>0</v>
      </c>
      <c r="AP226" s="68"/>
      <c r="AQ226" s="67">
        <f>(AP226*$D226*$E226*$G226*$J226*$AQ$8)</f>
        <v>0</v>
      </c>
      <c r="AR226" s="68"/>
      <c r="AS226" s="68">
        <f>(AR226*$D226*$E226*$G226*$J226*$AS$8)</f>
        <v>0</v>
      </c>
      <c r="AT226" s="68">
        <f>7+1</f>
        <v>8</v>
      </c>
      <c r="AU226" s="68">
        <f>(AT226*$D226*$E226*$G226*$J226*$AU$8)</f>
        <v>256608.23999999996</v>
      </c>
      <c r="AV226" s="68">
        <v>0</v>
      </c>
      <c r="AW226" s="67">
        <f>(AV226*$D226*$E226*$G226*$J226*$AW$8)</f>
        <v>0</v>
      </c>
      <c r="AX226" s="68">
        <v>0</v>
      </c>
      <c r="AY226" s="67">
        <f>(AX226*$D226*$E226*$G226*$J226*$AY$8)</f>
        <v>0</v>
      </c>
      <c r="AZ226" s="68">
        <v>0</v>
      </c>
      <c r="BA226" s="67">
        <f>(AZ226*$D226*$E226*$G226*$J226*$BA$8)</f>
        <v>0</v>
      </c>
      <c r="BB226" s="68"/>
      <c r="BC226" s="67">
        <f>(BB226*$D226*$E226*$G226*$J226*$BC$8)</f>
        <v>0</v>
      </c>
      <c r="BD226" s="68"/>
      <c r="BE226" s="67">
        <f>(BD226*$D226*$E226*$G226*$J226*$BE$8)</f>
        <v>0</v>
      </c>
      <c r="BF226" s="68">
        <v>1</v>
      </c>
      <c r="BG226" s="67">
        <f>(BF226*$D226*$E226*$G226*$K226*$BG$8)</f>
        <v>33470.639999999999</v>
      </c>
      <c r="BH226" s="68">
        <v>9</v>
      </c>
      <c r="BI226" s="67">
        <f>(BH226*$D226*$E226*$G226*$K226*$BI$8)</f>
        <v>301235.76</v>
      </c>
      <c r="BJ226" s="68">
        <v>0</v>
      </c>
      <c r="BK226" s="67">
        <f>(BJ226*$D226*$E226*$G226*$K226*$BK$8)</f>
        <v>0</v>
      </c>
      <c r="BL226" s="68">
        <v>0</v>
      </c>
      <c r="BM226" s="67">
        <f>(BL226*$D226*$E226*$G226*$K226*$BM$8)</f>
        <v>0</v>
      </c>
      <c r="BN226" s="68">
        <v>8</v>
      </c>
      <c r="BO226" s="67">
        <f>(BN226*$D226*$E226*$G226*$K226*$BO$8)</f>
        <v>294541.63200000004</v>
      </c>
      <c r="BP226" s="68">
        <v>1</v>
      </c>
      <c r="BQ226" s="67">
        <f>(BP226*$D226*$E226*$G226*$K226*$BQ$8)</f>
        <v>33470.639999999999</v>
      </c>
      <c r="BR226" s="68"/>
      <c r="BS226" s="67">
        <f>(BR226*$D226*$E226*$G226*$K226*$BS$8)</f>
        <v>0</v>
      </c>
      <c r="BT226" s="68">
        <v>4</v>
      </c>
      <c r="BU226" s="67">
        <f>(BT226*$D226*$E226*$G226*$K226*$BU$8)</f>
        <v>120494.304</v>
      </c>
      <c r="BV226" s="68">
        <v>1</v>
      </c>
      <c r="BW226" s="67">
        <f>(BV226*$D226*$E226*$G226*$K226*$BW$8)</f>
        <v>41838.300000000003</v>
      </c>
      <c r="BX226" s="68">
        <v>5</v>
      </c>
      <c r="BY226" s="67">
        <f>(BX226*$D226*$E226*$G226*$K226*$BY$8)</f>
        <v>167353.19999999998</v>
      </c>
      <c r="BZ226" s="68">
        <v>4</v>
      </c>
      <c r="CA226" s="75">
        <f>(BZ226*$D226*$E226*$G226*$K226*$CA$8)</f>
        <v>133882.56</v>
      </c>
      <c r="CB226" s="68">
        <v>0</v>
      </c>
      <c r="CC226" s="67">
        <f>(CB226*$D226*$E226*$G226*$J226*$CC$8)</f>
        <v>0</v>
      </c>
      <c r="CD226" s="68">
        <v>0</v>
      </c>
      <c r="CE226" s="67">
        <f>(CD226*$D226*$E226*$G226*$J226*$CE$8)</f>
        <v>0</v>
      </c>
      <c r="CF226" s="68">
        <v>0</v>
      </c>
      <c r="CG226" s="67">
        <f>(CF226*$D226*$E226*$G226*$J226*$CG$8)</f>
        <v>0</v>
      </c>
      <c r="CH226" s="68"/>
      <c r="CI226" s="68">
        <f>(CH226*$D226*$E226*$G226*$J226*$CI$8)</f>
        <v>0</v>
      </c>
      <c r="CJ226" s="68"/>
      <c r="CK226" s="67">
        <f>(CJ226*$D226*$E226*$G226*$K226*$CK$8)</f>
        <v>0</v>
      </c>
      <c r="CL226" s="68">
        <v>0</v>
      </c>
      <c r="CM226" s="67">
        <f>(CL226*$D226*$E226*$G226*$J226*$CM$8)</f>
        <v>0</v>
      </c>
      <c r="CN226" s="68"/>
      <c r="CO226" s="67">
        <f>(CN226*$D226*$E226*$G226*$J226*$CO$8)</f>
        <v>0</v>
      </c>
      <c r="CP226" s="68"/>
      <c r="CQ226" s="67">
        <f>(CP226*$D226*$E226*$G226*$J226*$CQ$8)</f>
        <v>0</v>
      </c>
      <c r="CR226" s="68"/>
      <c r="CS226" s="67">
        <f>(CR226*$D226*$E226*$G226*$J226*$CS$8)</f>
        <v>0</v>
      </c>
      <c r="CT226" s="68"/>
      <c r="CU226" s="67">
        <f>(CT226*$D226*$E226*$G226*$J226*$CU$8)</f>
        <v>0</v>
      </c>
      <c r="CV226" s="68"/>
      <c r="CW226" s="67">
        <f>(CV226*$D226*$E226*$G226*$K226*$CW$8)</f>
        <v>0</v>
      </c>
      <c r="CX226" s="82">
        <v>7</v>
      </c>
      <c r="CY226" s="67">
        <f>(CX226*$D226*$E226*$G226*$K226*$CY$8)</f>
        <v>210865.03199999998</v>
      </c>
      <c r="CZ226" s="68"/>
      <c r="DA226" s="67">
        <f>(CZ226*$D226*$E226*$G226*$J226*$DA$8)</f>
        <v>0</v>
      </c>
      <c r="DB226" s="68">
        <v>0</v>
      </c>
      <c r="DC226" s="73">
        <f>(DB226*$D226*$E226*$G226*$K226*$DC$8)</f>
        <v>0</v>
      </c>
      <c r="DD226" s="68"/>
      <c r="DE226" s="67">
        <f>(DD226*$D226*$E226*$G226*$K226*$DE$8)</f>
        <v>0</v>
      </c>
      <c r="DF226" s="83"/>
      <c r="DG226" s="67">
        <f>(DF226*$D226*$E226*$G226*$K226*$DG$8)</f>
        <v>0</v>
      </c>
      <c r="DH226" s="68"/>
      <c r="DI226" s="67">
        <f>(DH226*$D226*$E226*$G226*$K226*$DI$8)</f>
        <v>0</v>
      </c>
      <c r="DJ226" s="68"/>
      <c r="DK226" s="67">
        <f>(DJ226*$D226*$E226*$G226*$L226*$DK$8)</f>
        <v>0</v>
      </c>
      <c r="DL226" s="68"/>
      <c r="DM226" s="75">
        <f>(DL226*$D226*$E226*$G226*$M226*$DM$8)</f>
        <v>0</v>
      </c>
      <c r="DN226" s="77">
        <f t="shared" si="1107"/>
        <v>86</v>
      </c>
      <c r="DO226" s="75">
        <f t="shared" si="1107"/>
        <v>2759654.2680000002</v>
      </c>
    </row>
    <row r="227" spans="1:119" ht="15.75" customHeight="1" x14ac:dyDescent="0.25">
      <c r="A227" s="78"/>
      <c r="B227" s="79">
        <v>194</v>
      </c>
      <c r="C227" s="60" t="s">
        <v>354</v>
      </c>
      <c r="D227" s="61">
        <v>22900</v>
      </c>
      <c r="E227" s="80">
        <v>1.57</v>
      </c>
      <c r="F227" s="80"/>
      <c r="G227" s="63">
        <v>1</v>
      </c>
      <c r="H227" s="64"/>
      <c r="I227" s="64"/>
      <c r="J227" s="61">
        <v>1.4</v>
      </c>
      <c r="K227" s="61">
        <v>1.68</v>
      </c>
      <c r="L227" s="61">
        <v>2.23</v>
      </c>
      <c r="M227" s="65">
        <v>2.57</v>
      </c>
      <c r="N227" s="68">
        <v>4</v>
      </c>
      <c r="O227" s="67">
        <f t="shared" si="1043"/>
        <v>221470.48</v>
      </c>
      <c r="P227" s="68"/>
      <c r="Q227" s="68">
        <f>(P227*$D227*$E227*$G227*$J227*$Q$8)</f>
        <v>0</v>
      </c>
      <c r="R227" s="68"/>
      <c r="S227" s="67">
        <f>(R227*$D227*$E227*$G227*$J227*$S$8)</f>
        <v>0</v>
      </c>
      <c r="T227" s="68"/>
      <c r="U227" s="67">
        <f t="shared" si="1106"/>
        <v>0</v>
      </c>
      <c r="V227" s="68"/>
      <c r="W227" s="67">
        <f>(V227*$D227*$E227*$G227*$J227*$W$8)</f>
        <v>0</v>
      </c>
      <c r="X227" s="68"/>
      <c r="Y227" s="67">
        <f>(X227*$D227*$E227*$G227*$J227*$Y$8)</f>
        <v>0</v>
      </c>
      <c r="Z227" s="68"/>
      <c r="AA227" s="67">
        <f>(Z227*$D227*$E227*$G227*$J227*$AA$8)</f>
        <v>0</v>
      </c>
      <c r="AB227" s="68"/>
      <c r="AC227" s="67">
        <f>(AB227*$D227*$E227*$G227*$J227*$AC$8)</f>
        <v>0</v>
      </c>
      <c r="AD227" s="68"/>
      <c r="AE227" s="67">
        <f>(AD227*$D227*$E227*$G227*$J227*$AE$8)</f>
        <v>0</v>
      </c>
      <c r="AF227" s="68"/>
      <c r="AG227" s="67">
        <f>(AF227*$D227*$E227*$G227*$J227*$AG$8)</f>
        <v>0</v>
      </c>
      <c r="AH227" s="70"/>
      <c r="AI227" s="67">
        <f>(AH227*$D227*$E227*$G227*$J227*$AI$8)</f>
        <v>0</v>
      </c>
      <c r="AJ227" s="68"/>
      <c r="AK227" s="67">
        <f>(AJ227*$D227*$E227*$G227*$J227*$AK$8)</f>
        <v>0</v>
      </c>
      <c r="AL227" s="82">
        <v>0</v>
      </c>
      <c r="AM227" s="67">
        <f>(AL227*$D227*$E227*$G227*$K227*$AM$8)</f>
        <v>0</v>
      </c>
      <c r="AN227" s="68"/>
      <c r="AO227" s="73">
        <f>(AN227*$D227*$E227*$G227*$K227*$AO$8)</f>
        <v>0</v>
      </c>
      <c r="AP227" s="68"/>
      <c r="AQ227" s="67">
        <f>(AP227*$D227*$E227*$G227*$J227*$AQ$8)</f>
        <v>0</v>
      </c>
      <c r="AR227" s="68"/>
      <c r="AS227" s="68">
        <f>(AR227*$D227*$E227*$G227*$J227*$AS$8)</f>
        <v>0</v>
      </c>
      <c r="AT227" s="68"/>
      <c r="AU227" s="68">
        <f>(AT227*$D227*$E227*$G227*$J227*$AU$8)</f>
        <v>0</v>
      </c>
      <c r="AV227" s="68"/>
      <c r="AW227" s="67">
        <f>(AV227*$D227*$E227*$G227*$J227*$AW$8)</f>
        <v>0</v>
      </c>
      <c r="AX227" s="68"/>
      <c r="AY227" s="67">
        <f>(AX227*$D227*$E227*$G227*$J227*$AY$8)</f>
        <v>0</v>
      </c>
      <c r="AZ227" s="68"/>
      <c r="BA227" s="67">
        <f>(AZ227*$D227*$E227*$G227*$J227*$BA$8)</f>
        <v>0</v>
      </c>
      <c r="BB227" s="68"/>
      <c r="BC227" s="67">
        <f>(BB227*$D227*$E227*$G227*$J227*$BC$8)</f>
        <v>0</v>
      </c>
      <c r="BD227" s="68"/>
      <c r="BE227" s="67">
        <f>(BD227*$D227*$E227*$G227*$J227*$BE$8)</f>
        <v>0</v>
      </c>
      <c r="BF227" s="68"/>
      <c r="BG227" s="67">
        <f>(BF227*$D227*$E227*$G227*$K227*$BG$8)</f>
        <v>0</v>
      </c>
      <c r="BH227" s="68"/>
      <c r="BI227" s="67">
        <f>(BH227*$D227*$E227*$G227*$K227*$BI$8)</f>
        <v>0</v>
      </c>
      <c r="BJ227" s="68"/>
      <c r="BK227" s="67">
        <f>(BJ227*$D227*$E227*$G227*$K227*$BK$8)</f>
        <v>0</v>
      </c>
      <c r="BL227" s="68"/>
      <c r="BM227" s="67">
        <f>(BL227*$D227*$E227*$G227*$K227*$BM$8)</f>
        <v>0</v>
      </c>
      <c r="BN227" s="68"/>
      <c r="BO227" s="67">
        <f>(BN227*$D227*$E227*$G227*$K227*$BO$8)</f>
        <v>0</v>
      </c>
      <c r="BP227" s="68"/>
      <c r="BQ227" s="67">
        <f>(BP227*$D227*$E227*$G227*$K227*$BQ$8)</f>
        <v>0</v>
      </c>
      <c r="BR227" s="68"/>
      <c r="BS227" s="67">
        <f>(BR227*$D227*$E227*$G227*$K227*$BS$8)</f>
        <v>0</v>
      </c>
      <c r="BT227" s="68"/>
      <c r="BU227" s="67">
        <f>(BT227*$D227*$E227*$G227*$K227*$BU$8)</f>
        <v>0</v>
      </c>
      <c r="BV227" s="68"/>
      <c r="BW227" s="67">
        <f>(BV227*$D227*$E227*$G227*$K227*$BW$8)</f>
        <v>0</v>
      </c>
      <c r="BX227" s="68"/>
      <c r="BY227" s="67">
        <f>(BX227*$D227*$E227*$G227*$K227*$BY$8)</f>
        <v>0</v>
      </c>
      <c r="BZ227" s="68"/>
      <c r="CA227" s="75">
        <f>(BZ227*$D227*$E227*$G227*$K227*$CA$8)</f>
        <v>0</v>
      </c>
      <c r="CB227" s="68"/>
      <c r="CC227" s="67">
        <f>(CB227*$D227*$E227*$G227*$J227*$CC$8)</f>
        <v>0</v>
      </c>
      <c r="CD227" s="68"/>
      <c r="CE227" s="67">
        <f>(CD227*$D227*$E227*$G227*$J227*$CE$8)</f>
        <v>0</v>
      </c>
      <c r="CF227" s="68"/>
      <c r="CG227" s="67">
        <f>(CF227*$D227*$E227*$G227*$J227*$CG$8)</f>
        <v>0</v>
      </c>
      <c r="CH227" s="68"/>
      <c r="CI227" s="68">
        <f>(CH227*$D227*$E227*$G227*$J227*$CI$8)</f>
        <v>0</v>
      </c>
      <c r="CJ227" s="68"/>
      <c r="CK227" s="67">
        <f>(CJ227*$D227*$E227*$G227*$K227*$CK$8)</f>
        <v>0</v>
      </c>
      <c r="CL227" s="68"/>
      <c r="CM227" s="67">
        <f>(CL227*$D227*$E227*$G227*$J227*$CM$8)</f>
        <v>0</v>
      </c>
      <c r="CN227" s="68"/>
      <c r="CO227" s="67">
        <f>(CN227*$D227*$E227*$G227*$J227*$CO$8)</f>
        <v>0</v>
      </c>
      <c r="CP227" s="68"/>
      <c r="CQ227" s="67">
        <f>(CP227*$D227*$E227*$G227*$J227*$CQ$8)</f>
        <v>0</v>
      </c>
      <c r="CR227" s="68"/>
      <c r="CS227" s="67">
        <f>(CR227*$D227*$E227*$G227*$J227*$CS$8)</f>
        <v>0</v>
      </c>
      <c r="CT227" s="68"/>
      <c r="CU227" s="67">
        <f>(CT227*$D227*$E227*$G227*$J227*$CU$8)</f>
        <v>0</v>
      </c>
      <c r="CV227" s="68"/>
      <c r="CW227" s="67">
        <f>(CV227*$D227*$E227*$G227*$K227*$CW$8)</f>
        <v>0</v>
      </c>
      <c r="CX227" s="82">
        <v>0</v>
      </c>
      <c r="CY227" s="67">
        <f>(CX227*$D227*$E227*$G227*$K227*$CY$8)</f>
        <v>0</v>
      </c>
      <c r="CZ227" s="68"/>
      <c r="DA227" s="67">
        <f>(CZ227*$D227*$E227*$G227*$J227*$DA$8)</f>
        <v>0</v>
      </c>
      <c r="DB227" s="68"/>
      <c r="DC227" s="73">
        <f>(DB227*$D227*$E227*$G227*$K227*$DC$8)</f>
        <v>0</v>
      </c>
      <c r="DD227" s="68"/>
      <c r="DE227" s="67">
        <f>(DD227*$D227*$E227*$G227*$K227*$DE$8)</f>
        <v>0</v>
      </c>
      <c r="DF227" s="83"/>
      <c r="DG227" s="67">
        <f>(DF227*$D227*$E227*$G227*$K227*$DG$8)</f>
        <v>0</v>
      </c>
      <c r="DH227" s="68"/>
      <c r="DI227" s="67">
        <f>(DH227*$D227*$E227*$G227*$K227*$DI$8)</f>
        <v>0</v>
      </c>
      <c r="DJ227" s="68"/>
      <c r="DK227" s="67">
        <f>(DJ227*$D227*$E227*$G227*$L227*$DK$8)</f>
        <v>0</v>
      </c>
      <c r="DL227" s="68"/>
      <c r="DM227" s="75">
        <f>(DL227*$D227*$E227*$G227*$M227*$DM$8)</f>
        <v>0</v>
      </c>
      <c r="DN227" s="77">
        <f t="shared" si="1107"/>
        <v>4</v>
      </c>
      <c r="DO227" s="75">
        <f t="shared" si="1107"/>
        <v>221470.48</v>
      </c>
    </row>
    <row r="228" spans="1:119" ht="15.75" customHeight="1" x14ac:dyDescent="0.25">
      <c r="A228" s="78">
        <v>25</v>
      </c>
      <c r="B228" s="154"/>
      <c r="C228" s="153" t="s">
        <v>355</v>
      </c>
      <c r="D228" s="61">
        <v>22900</v>
      </c>
      <c r="E228" s="155">
        <v>1.18</v>
      </c>
      <c r="F228" s="155"/>
      <c r="G228" s="63">
        <v>1</v>
      </c>
      <c r="H228" s="64"/>
      <c r="I228" s="64"/>
      <c r="J228" s="61">
        <v>1.4</v>
      </c>
      <c r="K228" s="61">
        <v>1.68</v>
      </c>
      <c r="L228" s="61">
        <v>2.23</v>
      </c>
      <c r="M228" s="65">
        <v>2.57</v>
      </c>
      <c r="N228" s="88">
        <f>SUM(N229:N240)</f>
        <v>852</v>
      </c>
      <c r="O228" s="88">
        <f t="shared" ref="O228:BZ228" si="1108">SUM(O229:O240)</f>
        <v>67504747.324000001</v>
      </c>
      <c r="P228" s="88">
        <f t="shared" si="1108"/>
        <v>151</v>
      </c>
      <c r="Q228" s="88">
        <f t="shared" si="1108"/>
        <v>15917822.059999999</v>
      </c>
      <c r="R228" s="88">
        <f t="shared" si="1108"/>
        <v>0</v>
      </c>
      <c r="S228" s="88">
        <f t="shared" si="1108"/>
        <v>0</v>
      </c>
      <c r="T228" s="88">
        <f t="shared" si="1108"/>
        <v>0</v>
      </c>
      <c r="U228" s="88">
        <f t="shared" si="1108"/>
        <v>0</v>
      </c>
      <c r="V228" s="88">
        <f t="shared" si="1108"/>
        <v>0</v>
      </c>
      <c r="W228" s="88">
        <f t="shared" si="1108"/>
        <v>0</v>
      </c>
      <c r="X228" s="88">
        <f t="shared" si="1108"/>
        <v>0</v>
      </c>
      <c r="Y228" s="88">
        <f t="shared" si="1108"/>
        <v>0</v>
      </c>
      <c r="Z228" s="88">
        <f t="shared" si="1108"/>
        <v>0</v>
      </c>
      <c r="AA228" s="88">
        <f t="shared" si="1108"/>
        <v>0</v>
      </c>
      <c r="AB228" s="88">
        <f t="shared" si="1108"/>
        <v>0</v>
      </c>
      <c r="AC228" s="88">
        <f t="shared" si="1108"/>
        <v>0</v>
      </c>
      <c r="AD228" s="88">
        <f t="shared" si="1108"/>
        <v>121</v>
      </c>
      <c r="AE228" s="88">
        <f t="shared" si="1108"/>
        <v>11073434.232000001</v>
      </c>
      <c r="AF228" s="88">
        <f t="shared" si="1108"/>
        <v>1700</v>
      </c>
      <c r="AG228" s="88">
        <f t="shared" si="1108"/>
        <v>70302014.383999988</v>
      </c>
      <c r="AH228" s="88">
        <f t="shared" si="1108"/>
        <v>4</v>
      </c>
      <c r="AI228" s="88">
        <f t="shared" si="1108"/>
        <v>246124.62</v>
      </c>
      <c r="AJ228" s="88">
        <f t="shared" si="1108"/>
        <v>101</v>
      </c>
      <c r="AK228" s="88">
        <f t="shared" si="1108"/>
        <v>3392589.2000000007</v>
      </c>
      <c r="AL228" s="88">
        <f t="shared" si="1108"/>
        <v>0</v>
      </c>
      <c r="AM228" s="88">
        <f t="shared" si="1108"/>
        <v>0</v>
      </c>
      <c r="AN228" s="88">
        <f t="shared" si="1108"/>
        <v>22</v>
      </c>
      <c r="AO228" s="88">
        <f t="shared" si="1108"/>
        <v>1004657.8080000001</v>
      </c>
      <c r="AP228" s="88">
        <v>0</v>
      </c>
      <c r="AQ228" s="88">
        <f t="shared" si="1108"/>
        <v>0</v>
      </c>
      <c r="AR228" s="88">
        <f t="shared" si="1108"/>
        <v>26</v>
      </c>
      <c r="AS228" s="88">
        <f t="shared" si="1108"/>
        <v>811951.55999999982</v>
      </c>
      <c r="AT228" s="88">
        <f t="shared" si="1108"/>
        <v>419</v>
      </c>
      <c r="AU228" s="88">
        <f t="shared" si="1108"/>
        <v>16860642.539999995</v>
      </c>
      <c r="AV228" s="88">
        <f t="shared" si="1108"/>
        <v>0</v>
      </c>
      <c r="AW228" s="88">
        <f t="shared" si="1108"/>
        <v>0</v>
      </c>
      <c r="AX228" s="88">
        <f t="shared" si="1108"/>
        <v>0</v>
      </c>
      <c r="AY228" s="88">
        <f t="shared" si="1108"/>
        <v>0</v>
      </c>
      <c r="AZ228" s="88">
        <f t="shared" si="1108"/>
        <v>0</v>
      </c>
      <c r="BA228" s="88">
        <f t="shared" si="1108"/>
        <v>0</v>
      </c>
      <c r="BB228" s="88">
        <f t="shared" si="1108"/>
        <v>76</v>
      </c>
      <c r="BC228" s="88">
        <f t="shared" si="1108"/>
        <v>2454513.6</v>
      </c>
      <c r="BD228" s="88">
        <f t="shared" si="1108"/>
        <v>48</v>
      </c>
      <c r="BE228" s="88">
        <f t="shared" si="1108"/>
        <v>1629289.2000000002</v>
      </c>
      <c r="BF228" s="88">
        <f t="shared" si="1108"/>
        <v>218</v>
      </c>
      <c r="BG228" s="88">
        <f t="shared" si="1108"/>
        <v>14025313.847999999</v>
      </c>
      <c r="BH228" s="88">
        <f t="shared" si="1108"/>
        <v>354</v>
      </c>
      <c r="BI228" s="88">
        <f t="shared" si="1108"/>
        <v>16567181.971199999</v>
      </c>
      <c r="BJ228" s="88">
        <f t="shared" si="1108"/>
        <v>0</v>
      </c>
      <c r="BK228" s="88">
        <f t="shared" si="1108"/>
        <v>0</v>
      </c>
      <c r="BL228" s="88">
        <f t="shared" si="1108"/>
        <v>0</v>
      </c>
      <c r="BM228" s="88">
        <f t="shared" si="1108"/>
        <v>0</v>
      </c>
      <c r="BN228" s="88">
        <f t="shared" si="1108"/>
        <v>176</v>
      </c>
      <c r="BO228" s="88">
        <f t="shared" si="1108"/>
        <v>7509118.8480000002</v>
      </c>
      <c r="BP228" s="88">
        <f t="shared" si="1108"/>
        <v>64</v>
      </c>
      <c r="BQ228" s="88">
        <f t="shared" si="1108"/>
        <v>2360257.1999999997</v>
      </c>
      <c r="BR228" s="88">
        <f t="shared" si="1108"/>
        <v>52</v>
      </c>
      <c r="BS228" s="88">
        <f t="shared" si="1108"/>
        <v>2533073.4240000001</v>
      </c>
      <c r="BT228" s="88">
        <f t="shared" si="1108"/>
        <v>73</v>
      </c>
      <c r="BU228" s="88">
        <f t="shared" si="1108"/>
        <v>2480866.92</v>
      </c>
      <c r="BV228" s="88">
        <f t="shared" si="1108"/>
        <v>102</v>
      </c>
      <c r="BW228" s="88">
        <f t="shared" si="1108"/>
        <v>5340875.4000000004</v>
      </c>
      <c r="BX228" s="88">
        <f t="shared" si="1108"/>
        <v>151</v>
      </c>
      <c r="BY228" s="88">
        <f t="shared" si="1108"/>
        <v>5720786.4000000004</v>
      </c>
      <c r="BZ228" s="88">
        <f t="shared" si="1108"/>
        <v>114</v>
      </c>
      <c r="CA228" s="88">
        <f t="shared" ref="CA228:DO228" si="1109">SUM(CA229:CA240)</f>
        <v>4151128.8</v>
      </c>
      <c r="CB228" s="88">
        <f t="shared" si="1109"/>
        <v>0</v>
      </c>
      <c r="CC228" s="88">
        <f t="shared" si="1109"/>
        <v>0</v>
      </c>
      <c r="CD228" s="88">
        <f t="shared" si="1109"/>
        <v>0</v>
      </c>
      <c r="CE228" s="88">
        <f t="shared" si="1109"/>
        <v>0</v>
      </c>
      <c r="CF228" s="88">
        <f t="shared" si="1109"/>
        <v>0</v>
      </c>
      <c r="CG228" s="88">
        <f t="shared" si="1109"/>
        <v>0</v>
      </c>
      <c r="CH228" s="88">
        <f t="shared" si="1109"/>
        <v>0</v>
      </c>
      <c r="CI228" s="88">
        <f t="shared" si="1109"/>
        <v>0</v>
      </c>
      <c r="CJ228" s="88">
        <f t="shared" si="1109"/>
        <v>0</v>
      </c>
      <c r="CK228" s="88">
        <f t="shared" si="1109"/>
        <v>0</v>
      </c>
      <c r="CL228" s="88">
        <f t="shared" si="1109"/>
        <v>11</v>
      </c>
      <c r="CM228" s="88">
        <f t="shared" si="1109"/>
        <v>223297.89999999997</v>
      </c>
      <c r="CN228" s="88">
        <f t="shared" si="1109"/>
        <v>7</v>
      </c>
      <c r="CO228" s="88">
        <f t="shared" si="1109"/>
        <v>155971.89999999997</v>
      </c>
      <c r="CP228" s="88">
        <f t="shared" si="1109"/>
        <v>54</v>
      </c>
      <c r="CQ228" s="88">
        <f t="shared" si="1109"/>
        <v>1196607.44</v>
      </c>
      <c r="CR228" s="88">
        <f t="shared" si="1109"/>
        <v>40</v>
      </c>
      <c r="CS228" s="88">
        <f t="shared" si="1109"/>
        <v>1376656.4</v>
      </c>
      <c r="CT228" s="88">
        <f t="shared" si="1109"/>
        <v>53</v>
      </c>
      <c r="CU228" s="88">
        <f t="shared" si="1109"/>
        <v>1834938.0699999998</v>
      </c>
      <c r="CV228" s="88">
        <f t="shared" si="1109"/>
        <v>0</v>
      </c>
      <c r="CW228" s="88">
        <f t="shared" si="1109"/>
        <v>0</v>
      </c>
      <c r="CX228" s="88">
        <f t="shared" si="1109"/>
        <v>0</v>
      </c>
      <c r="CY228" s="88">
        <f t="shared" si="1109"/>
        <v>0</v>
      </c>
      <c r="CZ228" s="88">
        <f t="shared" si="1109"/>
        <v>0</v>
      </c>
      <c r="DA228" s="88">
        <f t="shared" si="1109"/>
        <v>0</v>
      </c>
      <c r="DB228" s="88">
        <f t="shared" si="1109"/>
        <v>0</v>
      </c>
      <c r="DC228" s="91">
        <f t="shared" si="1109"/>
        <v>0</v>
      </c>
      <c r="DD228" s="88">
        <f t="shared" si="1109"/>
        <v>8</v>
      </c>
      <c r="DE228" s="88">
        <f t="shared" si="1109"/>
        <v>269304</v>
      </c>
      <c r="DF228" s="92">
        <f t="shared" si="1109"/>
        <v>3</v>
      </c>
      <c r="DG228" s="88">
        <f t="shared" si="1109"/>
        <v>117724.31999999999</v>
      </c>
      <c r="DH228" s="88">
        <f t="shared" si="1109"/>
        <v>90</v>
      </c>
      <c r="DI228" s="88">
        <f t="shared" si="1109"/>
        <v>3847392.3599999994</v>
      </c>
      <c r="DJ228" s="88">
        <v>13</v>
      </c>
      <c r="DK228" s="88">
        <f t="shared" si="1109"/>
        <v>713916.65999999992</v>
      </c>
      <c r="DL228" s="88">
        <f t="shared" si="1109"/>
        <v>70</v>
      </c>
      <c r="DM228" s="88">
        <f t="shared" si="1109"/>
        <v>4837716.5999999996</v>
      </c>
      <c r="DN228" s="88">
        <f t="shared" si="1109"/>
        <v>5173</v>
      </c>
      <c r="DO228" s="88">
        <f t="shared" si="1109"/>
        <v>266459914.98920003</v>
      </c>
    </row>
    <row r="229" spans="1:119" ht="30" customHeight="1" x14ac:dyDescent="0.25">
      <c r="A229" s="78"/>
      <c r="B229" s="79">
        <v>195</v>
      </c>
      <c r="C229" s="60" t="s">
        <v>356</v>
      </c>
      <c r="D229" s="61">
        <v>22900</v>
      </c>
      <c r="E229" s="80">
        <v>0.85</v>
      </c>
      <c r="F229" s="80"/>
      <c r="G229" s="63">
        <v>1</v>
      </c>
      <c r="H229" s="64"/>
      <c r="I229" s="64"/>
      <c r="J229" s="61">
        <v>1.4</v>
      </c>
      <c r="K229" s="61">
        <v>1.68</v>
      </c>
      <c r="L229" s="61">
        <v>2.23</v>
      </c>
      <c r="M229" s="65">
        <v>2.57</v>
      </c>
      <c r="N229" s="68">
        <v>50</v>
      </c>
      <c r="O229" s="67">
        <f t="shared" si="1043"/>
        <v>1498805.0000000002</v>
      </c>
      <c r="P229" s="68">
        <v>14</v>
      </c>
      <c r="Q229" s="68">
        <f>(P229*$D229*$E229*$G229*$J229*$Q$8)</f>
        <v>419665.4</v>
      </c>
      <c r="R229" s="68"/>
      <c r="S229" s="67">
        <f>(R229*$D229*$E229*$G229*$J229*$S$8)</f>
        <v>0</v>
      </c>
      <c r="T229" s="68"/>
      <c r="U229" s="67">
        <f t="shared" ref="U229:U231" si="1110">(T229/12*7*$D229*$E229*$G229*$J229*$U$8)+(T229/12*5*$D229*$E229*$G229*$J229*$U$9)</f>
        <v>0</v>
      </c>
      <c r="V229" s="68">
        <v>0</v>
      </c>
      <c r="W229" s="67">
        <f>(V229*$D229*$E229*$G229*$J229*$W$8)</f>
        <v>0</v>
      </c>
      <c r="X229" s="68">
        <v>0</v>
      </c>
      <c r="Y229" s="67">
        <f>(X229*$D229*$E229*$G229*$J229*$Y$8)</f>
        <v>0</v>
      </c>
      <c r="Z229" s="68"/>
      <c r="AA229" s="67">
        <f>(Z229*$D229*$E229*$G229*$J229*$AA$8)</f>
        <v>0</v>
      </c>
      <c r="AB229" s="68">
        <v>0</v>
      </c>
      <c r="AC229" s="67">
        <f>(AB229*$D229*$E229*$G229*$J229*$AC$8)</f>
        <v>0</v>
      </c>
      <c r="AD229" s="68">
        <v>10</v>
      </c>
      <c r="AE229" s="67">
        <f>(AD229*$D229*$E229*$G229*$J229*$AE$8)</f>
        <v>299761</v>
      </c>
      <c r="AF229" s="68"/>
      <c r="AG229" s="67">
        <f>(AF229*$D229*$E229*$G229*$J229*$AG$8)</f>
        <v>0</v>
      </c>
      <c r="AH229" s="70"/>
      <c r="AI229" s="67">
        <f>(AH229*$D229*$E229*$G229*$J229*$AI$8)</f>
        <v>0</v>
      </c>
      <c r="AJ229" s="68">
        <v>50</v>
      </c>
      <c r="AK229" s="67">
        <f>(AJ229*$D229*$E229*$G229*$J229*$AK$8)</f>
        <v>1498805.0000000002</v>
      </c>
      <c r="AL229" s="82"/>
      <c r="AM229" s="67">
        <f>(AL229*$D229*$E229*$G229*$K229*$AM$8)</f>
        <v>0</v>
      </c>
      <c r="AN229" s="68">
        <v>10</v>
      </c>
      <c r="AO229" s="73">
        <f>(AN229*$D229*$E229*$G229*$K229*$AO$8)</f>
        <v>359713.2</v>
      </c>
      <c r="AP229" s="68"/>
      <c r="AQ229" s="67">
        <f>(AP229*$D229*$E229*$G229*$J229*$AQ$8)</f>
        <v>0</v>
      </c>
      <c r="AR229" s="68">
        <v>9</v>
      </c>
      <c r="AS229" s="68">
        <f>(AR229*$D229*$E229*$G229*$J229*$AS$8)</f>
        <v>220733.09999999998</v>
      </c>
      <c r="AT229" s="68">
        <v>77</v>
      </c>
      <c r="AU229" s="68">
        <f>(AT229*$D229*$E229*$G229*$J229*$AU$8)</f>
        <v>2413076.0499999998</v>
      </c>
      <c r="AV229" s="68">
        <v>0</v>
      </c>
      <c r="AW229" s="67">
        <f>(AV229*$D229*$E229*$G229*$J229*$AW$8)</f>
        <v>0</v>
      </c>
      <c r="AX229" s="68">
        <v>0</v>
      </c>
      <c r="AY229" s="67">
        <f>(AX229*$D229*$E229*$G229*$J229*$AY$8)</f>
        <v>0</v>
      </c>
      <c r="AZ229" s="68">
        <v>0</v>
      </c>
      <c r="BA229" s="67">
        <f>(AZ229*$D229*$E229*$G229*$J229*$BA$8)</f>
        <v>0</v>
      </c>
      <c r="BB229" s="68">
        <v>51</v>
      </c>
      <c r="BC229" s="67">
        <f>(BB229*$D229*$E229*$G229*$J229*$BC$8)</f>
        <v>1528781.1</v>
      </c>
      <c r="BD229" s="68">
        <v>21</v>
      </c>
      <c r="BE229" s="67">
        <f>(BD229*$D229*$E229*$G229*$J229*$BE$8)</f>
        <v>629498.10000000009</v>
      </c>
      <c r="BF229" s="68">
        <v>55</v>
      </c>
      <c r="BG229" s="67">
        <f>(BF229*$D229*$E229*$G229*$K229*$BG$8)</f>
        <v>1798566</v>
      </c>
      <c r="BH229" s="68">
        <v>148</v>
      </c>
      <c r="BI229" s="67">
        <f>(BH229*$D229*$E229*$G229*$K229*$BI$8)</f>
        <v>4839777.5999999996</v>
      </c>
      <c r="BJ229" s="68">
        <v>0</v>
      </c>
      <c r="BK229" s="67">
        <f>(BJ229*$D229*$E229*$G229*$K229*$BK$8)</f>
        <v>0</v>
      </c>
      <c r="BL229" s="68">
        <v>0</v>
      </c>
      <c r="BM229" s="67">
        <f>(BL229*$D229*$E229*$G229*$K229*$BM$8)</f>
        <v>0</v>
      </c>
      <c r="BN229" s="68">
        <v>83</v>
      </c>
      <c r="BO229" s="67">
        <f>(BN229*$D229*$E229*$G229*$K229*$BO$8)</f>
        <v>2985619.5600000005</v>
      </c>
      <c r="BP229" s="68">
        <v>30</v>
      </c>
      <c r="BQ229" s="67">
        <f>(BP229*$D229*$E229*$G229*$K229*$BQ$8)</f>
        <v>981036</v>
      </c>
      <c r="BR229" s="68">
        <v>20</v>
      </c>
      <c r="BS229" s="67">
        <f>(BR229*$D229*$E229*$G229*$K229*$BS$8)</f>
        <v>817530</v>
      </c>
      <c r="BT229" s="68">
        <v>25</v>
      </c>
      <c r="BU229" s="67">
        <f>(BT229*$D229*$E229*$G229*$K229*$BU$8)</f>
        <v>735777</v>
      </c>
      <c r="BV229" s="68">
        <v>33</v>
      </c>
      <c r="BW229" s="67">
        <f>(BV229*$D229*$E229*$G229*$K229*$BW$8)</f>
        <v>1348924.4999999998</v>
      </c>
      <c r="BX229" s="68">
        <v>50</v>
      </c>
      <c r="BY229" s="67">
        <f>(BX229*$D229*$E229*$G229*$K229*$BY$8)</f>
        <v>1635060</v>
      </c>
      <c r="BZ229" s="68">
        <v>59</v>
      </c>
      <c r="CA229" s="75">
        <f>(BZ229*$D229*$E229*$G229*$K229*$CA$8)</f>
        <v>1929370.7999999998</v>
      </c>
      <c r="CB229" s="68">
        <v>0</v>
      </c>
      <c r="CC229" s="67">
        <f>(CB229*$D229*$E229*$G229*$J229*$CC$8)</f>
        <v>0</v>
      </c>
      <c r="CD229" s="68">
        <v>0</v>
      </c>
      <c r="CE229" s="67">
        <f>(CD229*$D229*$E229*$G229*$J229*$CE$8)</f>
        <v>0</v>
      </c>
      <c r="CF229" s="68">
        <v>0</v>
      </c>
      <c r="CG229" s="67">
        <f>(CF229*$D229*$E229*$G229*$J229*$CG$8)</f>
        <v>0</v>
      </c>
      <c r="CH229" s="68"/>
      <c r="CI229" s="68">
        <f>(CH229*$D229*$E229*$G229*$J229*$CI$8)</f>
        <v>0</v>
      </c>
      <c r="CJ229" s="68"/>
      <c r="CK229" s="67">
        <f>(CJ229*$D229*$E229*$G229*$K229*$CK$8)</f>
        <v>0</v>
      </c>
      <c r="CL229" s="68">
        <v>8</v>
      </c>
      <c r="CM229" s="67">
        <f>(CL229*$D229*$E229*$G229*$J229*$CM$8)</f>
        <v>152605.59999999998</v>
      </c>
      <c r="CN229" s="68">
        <v>2</v>
      </c>
      <c r="CO229" s="67">
        <f>(CN229*$D229*$E229*$G229*$J229*$CO$8)</f>
        <v>38151.399999999994</v>
      </c>
      <c r="CP229" s="68">
        <v>25</v>
      </c>
      <c r="CQ229" s="67">
        <f>(CP229*$D229*$E229*$G229*$J229*$CQ$8)</f>
        <v>476892.49999999994</v>
      </c>
      <c r="CR229" s="68">
        <v>20</v>
      </c>
      <c r="CS229" s="67">
        <f>(CR229*$D229*$E229*$G229*$J229*$CS$8)</f>
        <v>615872.6</v>
      </c>
      <c r="CT229" s="68">
        <v>25</v>
      </c>
      <c r="CU229" s="67">
        <f>(CT229*$D229*$E229*$G229*$J229*$CU$8)</f>
        <v>769840.74999999988</v>
      </c>
      <c r="CV229" s="68">
        <v>0</v>
      </c>
      <c r="CW229" s="67">
        <f>(CV229*$D229*$E229*$G229*$K229*$CW$8)</f>
        <v>0</v>
      </c>
      <c r="CX229" s="82"/>
      <c r="CY229" s="67">
        <f>(CX229*$D229*$E229*$G229*$K229*$CY$8)</f>
        <v>0</v>
      </c>
      <c r="CZ229" s="68"/>
      <c r="DA229" s="67">
        <f>(CZ229*$D229*$E229*$G229*$J229*$DA$8)</f>
        <v>0</v>
      </c>
      <c r="DB229" s="68">
        <v>0</v>
      </c>
      <c r="DC229" s="73">
        <f>(DB229*$D229*$E229*$G229*$K229*$DC$8)</f>
        <v>0</v>
      </c>
      <c r="DD229" s="68">
        <v>7</v>
      </c>
      <c r="DE229" s="67">
        <f>(DD229*$D229*$E229*$G229*$K229*$DE$8)</f>
        <v>228908.4</v>
      </c>
      <c r="DF229" s="83">
        <v>3</v>
      </c>
      <c r="DG229" s="67">
        <f>(DF229*$D229*$E229*$G229*$K229*$DG$8)</f>
        <v>117724.31999999999</v>
      </c>
      <c r="DH229" s="68">
        <v>30</v>
      </c>
      <c r="DI229" s="67">
        <f>(DH229*$D229*$E229*$G229*$K229*$DI$8)</f>
        <v>1108570.68</v>
      </c>
      <c r="DJ229" s="68">
        <v>10</v>
      </c>
      <c r="DK229" s="67">
        <f>(DJ229*$D229*$E229*$G229*$L229*$DK$8)</f>
        <v>520883.39999999997</v>
      </c>
      <c r="DL229" s="68">
        <v>25</v>
      </c>
      <c r="DM229" s="75">
        <f>(DL229*$D229*$E229*$G229*$M229*$DM$8)</f>
        <v>1500751.5</v>
      </c>
      <c r="DN229" s="77">
        <f t="shared" ref="DN229:DO240" si="1111">SUM(N229,P229,R229,T229,V229,X229,Z229,AB229,AD229,AF229,AH229,AJ229,AL229,AP229,AR229,CF229,AT229,AV229,AX229,AZ229,BB229,CJ229,BD229,BF229,BH229,BL229,AN229,BN229,BP229,BR229,BT229,BV229,BX229,BZ229,CB229,CD229,CH229,CL229,CN229,CP229,CR229,CT229,CV229,CX229,BJ229,CZ229,DB229,DD229,DF229,DH229,DJ229,DL229)</f>
        <v>950</v>
      </c>
      <c r="DO229" s="75">
        <f t="shared" si="1111"/>
        <v>31470700.559999999</v>
      </c>
    </row>
    <row r="230" spans="1:119" ht="32.25" customHeight="1" x14ac:dyDescent="0.25">
      <c r="A230" s="78"/>
      <c r="B230" s="79">
        <v>196</v>
      </c>
      <c r="C230" s="60" t="s">
        <v>357</v>
      </c>
      <c r="D230" s="61">
        <v>22900</v>
      </c>
      <c r="E230" s="80">
        <v>1.32</v>
      </c>
      <c r="F230" s="80"/>
      <c r="G230" s="63">
        <v>1</v>
      </c>
      <c r="H230" s="64"/>
      <c r="I230" s="64"/>
      <c r="J230" s="61">
        <v>1.4</v>
      </c>
      <c r="K230" s="61">
        <v>1.68</v>
      </c>
      <c r="L230" s="61">
        <v>2.23</v>
      </c>
      <c r="M230" s="65">
        <v>2.57</v>
      </c>
      <c r="N230" s="68">
        <v>23</v>
      </c>
      <c r="O230" s="67">
        <f t="shared" si="1043"/>
        <v>1070675.76</v>
      </c>
      <c r="P230" s="68">
        <v>0</v>
      </c>
      <c r="Q230" s="68">
        <f>(P230*$D230*$E230*$G230*$J230*$Q$8)</f>
        <v>0</v>
      </c>
      <c r="R230" s="68"/>
      <c r="S230" s="67">
        <f>(R230*$D230*$E230*$G230*$J230*$S$8)</f>
        <v>0</v>
      </c>
      <c r="T230" s="68"/>
      <c r="U230" s="67">
        <f t="shared" si="1110"/>
        <v>0</v>
      </c>
      <c r="V230" s="68">
        <v>0</v>
      </c>
      <c r="W230" s="67">
        <f>(V230*$D230*$E230*$G230*$J230*$W$8)</f>
        <v>0</v>
      </c>
      <c r="X230" s="68">
        <v>0</v>
      </c>
      <c r="Y230" s="67">
        <f>(X230*$D230*$E230*$G230*$J230*$Y$8)</f>
        <v>0</v>
      </c>
      <c r="Z230" s="68"/>
      <c r="AA230" s="67">
        <f>(Z230*$D230*$E230*$G230*$J230*$AA$8)</f>
        <v>0</v>
      </c>
      <c r="AB230" s="68">
        <v>0</v>
      </c>
      <c r="AC230" s="67">
        <f>(AB230*$D230*$E230*$G230*$J230*$AC$8)</f>
        <v>0</v>
      </c>
      <c r="AD230" s="68"/>
      <c r="AE230" s="67">
        <f>(AD230*$D230*$E230*$G230*$J230*$AE$8)</f>
        <v>0</v>
      </c>
      <c r="AF230" s="68"/>
      <c r="AG230" s="67">
        <f>(AF230*$D230*$E230*$G230*$J230*$AG$8)</f>
        <v>0</v>
      </c>
      <c r="AH230" s="70"/>
      <c r="AI230" s="67">
        <f>(AH230*$D230*$E230*$G230*$J230*$AI$8)</f>
        <v>0</v>
      </c>
      <c r="AJ230" s="68"/>
      <c r="AK230" s="67">
        <f>(AJ230*$D230*$E230*$G230*$J230*$AK$8)</f>
        <v>0</v>
      </c>
      <c r="AL230" s="82">
        <v>0</v>
      </c>
      <c r="AM230" s="67">
        <f>(AL230*$D230*$E230*$G230*$K230*$AM$8)</f>
        <v>0</v>
      </c>
      <c r="AN230" s="68"/>
      <c r="AO230" s="73">
        <f>(AN230*$D230*$E230*$G230*$K230*$AO$8)</f>
        <v>0</v>
      </c>
      <c r="AP230" s="68"/>
      <c r="AQ230" s="67">
        <f>(AP230*$D230*$E230*$G230*$J230*$AQ$8)</f>
        <v>0</v>
      </c>
      <c r="AR230" s="68">
        <v>0</v>
      </c>
      <c r="AS230" s="68">
        <f>(AR230*$D230*$E230*$G230*$J230*$AS$8)</f>
        <v>0</v>
      </c>
      <c r="AT230" s="68">
        <v>2</v>
      </c>
      <c r="AU230" s="68">
        <f>(AT230*$D230*$E230*$G230*$J230*$AU$8)</f>
        <v>97334.159999999989</v>
      </c>
      <c r="AV230" s="68">
        <v>0</v>
      </c>
      <c r="AW230" s="67">
        <f>(AV230*$D230*$E230*$G230*$J230*$AW$8)</f>
        <v>0</v>
      </c>
      <c r="AX230" s="68">
        <v>0</v>
      </c>
      <c r="AY230" s="67">
        <f>(AX230*$D230*$E230*$G230*$J230*$AY$8)</f>
        <v>0</v>
      </c>
      <c r="AZ230" s="68">
        <v>0</v>
      </c>
      <c r="BA230" s="67">
        <f>(AZ230*$D230*$E230*$G230*$J230*$BA$8)</f>
        <v>0</v>
      </c>
      <c r="BB230" s="68"/>
      <c r="BC230" s="67">
        <f>(BB230*$D230*$E230*$G230*$J230*$BC$8)</f>
        <v>0</v>
      </c>
      <c r="BD230" s="68"/>
      <c r="BE230" s="67">
        <f>(BD230*$D230*$E230*$G230*$J230*$BE$8)</f>
        <v>0</v>
      </c>
      <c r="BF230" s="68"/>
      <c r="BG230" s="67">
        <f>(BF230*$D230*$E230*$G230*$K230*$BG$8)</f>
        <v>0</v>
      </c>
      <c r="BH230" s="68">
        <v>1</v>
      </c>
      <c r="BI230" s="67">
        <f>(BH230*$D230*$E230*$G230*$K230*$BI$8)</f>
        <v>50783.040000000001</v>
      </c>
      <c r="BJ230" s="68">
        <v>0</v>
      </c>
      <c r="BK230" s="67">
        <f>(BJ230*$D230*$E230*$G230*$K230*$BK$8)</f>
        <v>0</v>
      </c>
      <c r="BL230" s="68">
        <v>0</v>
      </c>
      <c r="BM230" s="67">
        <f>(BL230*$D230*$E230*$G230*$K230*$BM$8)</f>
        <v>0</v>
      </c>
      <c r="BN230" s="68"/>
      <c r="BO230" s="67">
        <f>(BN230*$D230*$E230*$G230*$K230*$BO$8)</f>
        <v>0</v>
      </c>
      <c r="BP230" s="68"/>
      <c r="BQ230" s="67">
        <f>(BP230*$D230*$E230*$G230*$K230*$BQ$8)</f>
        <v>0</v>
      </c>
      <c r="BR230" s="68"/>
      <c r="BS230" s="67">
        <f>(BR230*$D230*$E230*$G230*$K230*$BS$8)</f>
        <v>0</v>
      </c>
      <c r="BT230" s="68"/>
      <c r="BU230" s="67">
        <f>(BT230*$D230*$E230*$G230*$K230*$BU$8)</f>
        <v>0</v>
      </c>
      <c r="BV230" s="68"/>
      <c r="BW230" s="67">
        <f>(BV230*$D230*$E230*$G230*$K230*$BW$8)</f>
        <v>0</v>
      </c>
      <c r="BX230" s="68"/>
      <c r="BY230" s="67">
        <f>(BX230*$D230*$E230*$G230*$K230*$BY$8)</f>
        <v>0</v>
      </c>
      <c r="BZ230" s="68"/>
      <c r="CA230" s="75">
        <f>(BZ230*$D230*$E230*$G230*$K230*$CA$8)</f>
        <v>0</v>
      </c>
      <c r="CB230" s="68">
        <v>0</v>
      </c>
      <c r="CC230" s="67">
        <f>(CB230*$D230*$E230*$G230*$J230*$CC$8)</f>
        <v>0</v>
      </c>
      <c r="CD230" s="68">
        <v>0</v>
      </c>
      <c r="CE230" s="67">
        <f>(CD230*$D230*$E230*$G230*$J230*$CE$8)</f>
        <v>0</v>
      </c>
      <c r="CF230" s="68">
        <v>0</v>
      </c>
      <c r="CG230" s="67">
        <f>(CF230*$D230*$E230*$G230*$J230*$CG$8)</f>
        <v>0</v>
      </c>
      <c r="CH230" s="68"/>
      <c r="CI230" s="68">
        <f>(CH230*$D230*$E230*$G230*$J230*$CI$8)</f>
        <v>0</v>
      </c>
      <c r="CJ230" s="68"/>
      <c r="CK230" s="67">
        <f>(CJ230*$D230*$E230*$G230*$K230*$CK$8)</f>
        <v>0</v>
      </c>
      <c r="CL230" s="68"/>
      <c r="CM230" s="67">
        <f>(CL230*$D230*$E230*$G230*$J230*$CM$8)</f>
        <v>0</v>
      </c>
      <c r="CN230" s="68"/>
      <c r="CO230" s="67">
        <f>(CN230*$D230*$E230*$G230*$J230*$CO$8)</f>
        <v>0</v>
      </c>
      <c r="CP230" s="68">
        <v>6</v>
      </c>
      <c r="CQ230" s="67">
        <f>(CP230*$D230*$E230*$G230*$J230*$CQ$8)</f>
        <v>177740.63999999998</v>
      </c>
      <c r="CR230" s="68"/>
      <c r="CS230" s="67">
        <f>(CR230*$D230*$E230*$G230*$J230*$CS$8)</f>
        <v>0</v>
      </c>
      <c r="CT230" s="68"/>
      <c r="CU230" s="67">
        <f>(CT230*$D230*$E230*$G230*$J230*$CU$8)</f>
        <v>0</v>
      </c>
      <c r="CV230" s="68"/>
      <c r="CW230" s="67">
        <f>(CV230*$D230*$E230*$G230*$K230*$CW$8)</f>
        <v>0</v>
      </c>
      <c r="CX230" s="82">
        <v>0</v>
      </c>
      <c r="CY230" s="67">
        <f>(CX230*$D230*$E230*$G230*$K230*$CY$8)</f>
        <v>0</v>
      </c>
      <c r="CZ230" s="68"/>
      <c r="DA230" s="67">
        <f>(CZ230*$D230*$E230*$G230*$J230*$DA$8)</f>
        <v>0</v>
      </c>
      <c r="DB230" s="68">
        <v>0</v>
      </c>
      <c r="DC230" s="73">
        <f>(DB230*$D230*$E230*$G230*$K230*$DC$8)</f>
        <v>0</v>
      </c>
      <c r="DD230" s="68">
        <v>0</v>
      </c>
      <c r="DE230" s="67">
        <f>(DD230*$D230*$E230*$G230*$K230*$DE$8)</f>
        <v>0</v>
      </c>
      <c r="DF230" s="83"/>
      <c r="DG230" s="67">
        <f>(DF230*$D230*$E230*$G230*$K230*$DG$8)</f>
        <v>0</v>
      </c>
      <c r="DH230" s="68"/>
      <c r="DI230" s="67">
        <f>(DH230*$D230*$E230*$G230*$K230*$DI$8)</f>
        <v>0</v>
      </c>
      <c r="DJ230" s="68"/>
      <c r="DK230" s="67">
        <f>(DJ230*$D230*$E230*$G230*$L230*$DK$8)</f>
        <v>0</v>
      </c>
      <c r="DL230" s="68"/>
      <c r="DM230" s="75">
        <f>(DL230*$D230*$E230*$G230*$M230*$DM$8)</f>
        <v>0</v>
      </c>
      <c r="DN230" s="77">
        <f t="shared" si="1111"/>
        <v>32</v>
      </c>
      <c r="DO230" s="75">
        <f t="shared" si="1111"/>
        <v>1396533.5999999999</v>
      </c>
    </row>
    <row r="231" spans="1:119" ht="35.25" customHeight="1" x14ac:dyDescent="0.25">
      <c r="A231" s="78"/>
      <c r="B231" s="79">
        <v>197</v>
      </c>
      <c r="C231" s="60" t="s">
        <v>358</v>
      </c>
      <c r="D231" s="61">
        <v>22900</v>
      </c>
      <c r="E231" s="80">
        <v>1.05</v>
      </c>
      <c r="F231" s="80"/>
      <c r="G231" s="63">
        <v>1</v>
      </c>
      <c r="H231" s="64"/>
      <c r="I231" s="64"/>
      <c r="J231" s="61">
        <v>1.4</v>
      </c>
      <c r="K231" s="61">
        <v>1.68</v>
      </c>
      <c r="L231" s="61">
        <v>2.23</v>
      </c>
      <c r="M231" s="65">
        <v>2.57</v>
      </c>
      <c r="N231" s="68">
        <v>224</v>
      </c>
      <c r="O231" s="67">
        <f t="shared" si="1043"/>
        <v>8294563.1999999993</v>
      </c>
      <c r="P231" s="68">
        <v>40</v>
      </c>
      <c r="Q231" s="68">
        <f>(P231*$D231*$E231*$G231*$J231*$Q$8)</f>
        <v>1481172.0000000002</v>
      </c>
      <c r="R231" s="68"/>
      <c r="S231" s="67">
        <f>(R231*$D231*$E231*$G231*$J231*$S$8)</f>
        <v>0</v>
      </c>
      <c r="T231" s="68"/>
      <c r="U231" s="67">
        <f t="shared" si="1110"/>
        <v>0</v>
      </c>
      <c r="V231" s="68">
        <v>0</v>
      </c>
      <c r="W231" s="67">
        <f>(V231*$D231*$E231*$G231*$J231*$W$8)</f>
        <v>0</v>
      </c>
      <c r="X231" s="68">
        <v>0</v>
      </c>
      <c r="Y231" s="67">
        <f>(X231*$D231*$E231*$G231*$J231*$Y$8)</f>
        <v>0</v>
      </c>
      <c r="Z231" s="68"/>
      <c r="AA231" s="67">
        <f>(Z231*$D231*$E231*$G231*$J231*$AA$8)</f>
        <v>0</v>
      </c>
      <c r="AB231" s="68">
        <v>0</v>
      </c>
      <c r="AC231" s="67">
        <f>(AB231*$D231*$E231*$G231*$J231*$AC$8)</f>
        <v>0</v>
      </c>
      <c r="AD231" s="68">
        <v>10</v>
      </c>
      <c r="AE231" s="67">
        <f>(AD231*$D231*$E231*$G231*$J231*$AE$8)</f>
        <v>370293.00000000006</v>
      </c>
      <c r="AF231" s="68"/>
      <c r="AG231" s="67">
        <f>(AF231*$D231*$E231*$G231*$J231*$AG$8)</f>
        <v>0</v>
      </c>
      <c r="AH231" s="70"/>
      <c r="AI231" s="67">
        <f>(AH231*$D231*$E231*$G231*$J231*$AI$8)</f>
        <v>0</v>
      </c>
      <c r="AJ231" s="68">
        <v>50</v>
      </c>
      <c r="AK231" s="67">
        <f>(AJ231*$D231*$E231*$G231*$J231*$AK$8)</f>
        <v>1851465.0000000002</v>
      </c>
      <c r="AL231" s="82"/>
      <c r="AM231" s="67">
        <f>(AL231*$D231*$E231*$G231*$K231*$AM$8)</f>
        <v>0</v>
      </c>
      <c r="AN231" s="68">
        <v>10</v>
      </c>
      <c r="AO231" s="73">
        <f>(AN231*$D231*$E231*$G231*$K231*$AO$8)</f>
        <v>444351.60000000003</v>
      </c>
      <c r="AP231" s="68"/>
      <c r="AQ231" s="67">
        <f>(AP231*$D231*$E231*$G231*$J231*$AQ$8)</f>
        <v>0</v>
      </c>
      <c r="AR231" s="68">
        <v>15</v>
      </c>
      <c r="AS231" s="68">
        <f>(AR231*$D231*$E231*$G231*$J231*$AS$8)</f>
        <v>454450.49999999994</v>
      </c>
      <c r="AT231" s="68">
        <v>330</v>
      </c>
      <c r="AU231" s="68">
        <f>(AT231*$D231*$E231*$G231*$J231*$AU$8)</f>
        <v>12775108.499999998</v>
      </c>
      <c r="AV231" s="68">
        <v>0</v>
      </c>
      <c r="AW231" s="67">
        <f>(AV231*$D231*$E231*$G231*$J231*$AW$8)</f>
        <v>0</v>
      </c>
      <c r="AX231" s="68">
        <v>0</v>
      </c>
      <c r="AY231" s="67">
        <f>(AX231*$D231*$E231*$G231*$J231*$AY$8)</f>
        <v>0</v>
      </c>
      <c r="AZ231" s="68">
        <v>0</v>
      </c>
      <c r="BA231" s="67">
        <f>(AZ231*$D231*$E231*$G231*$J231*$BA$8)</f>
        <v>0</v>
      </c>
      <c r="BB231" s="68">
        <v>25</v>
      </c>
      <c r="BC231" s="67">
        <f>(BB231*$D231*$E231*$G231*$J231*$BC$8)</f>
        <v>925732.50000000012</v>
      </c>
      <c r="BD231" s="68">
        <v>27</v>
      </c>
      <c r="BE231" s="67">
        <f>(BD231*$D231*$E231*$G231*$J231*$BE$8)</f>
        <v>999791.10000000009</v>
      </c>
      <c r="BF231" s="68">
        <v>55</v>
      </c>
      <c r="BG231" s="67">
        <f>(BF231*$D231*$E231*$G231*$K231*$BG$8)</f>
        <v>2221758</v>
      </c>
      <c r="BH231" s="68">
        <v>151</v>
      </c>
      <c r="BI231" s="67">
        <f>(BH231*$D231*$E231*$G231*$K231*$BI$8)</f>
        <v>6099735.5999999996</v>
      </c>
      <c r="BJ231" s="68"/>
      <c r="BK231" s="67">
        <f>(BJ231*$D231*$E231*$G231*$K231*$BK$8)</f>
        <v>0</v>
      </c>
      <c r="BL231" s="68">
        <v>0</v>
      </c>
      <c r="BM231" s="67">
        <f>(BL231*$D231*$E231*$G231*$K231*$BM$8)</f>
        <v>0</v>
      </c>
      <c r="BN231" s="68">
        <f>76+10</f>
        <v>86</v>
      </c>
      <c r="BO231" s="67">
        <f>(BN231*$D231*$E231*$G231*$K231*$BO$8)</f>
        <v>3821423.7600000002</v>
      </c>
      <c r="BP231" s="68">
        <v>33</v>
      </c>
      <c r="BQ231" s="67">
        <f>(BP231*$D231*$E231*$G231*$K231*$BQ$8)</f>
        <v>1333054.8</v>
      </c>
      <c r="BR231" s="68">
        <v>30</v>
      </c>
      <c r="BS231" s="67">
        <f>(BR231*$D231*$E231*$G231*$K231*$BS$8)</f>
        <v>1514835</v>
      </c>
      <c r="BT231" s="68">
        <v>48</v>
      </c>
      <c r="BU231" s="67">
        <f>(BT231*$D231*$E231*$G231*$K231*$BU$8)</f>
        <v>1745089.92</v>
      </c>
      <c r="BV231" s="68">
        <v>61</v>
      </c>
      <c r="BW231" s="67">
        <f>(BV231*$D231*$E231*$G231*$K231*$BW$8)</f>
        <v>3080164.5</v>
      </c>
      <c r="BX231" s="68">
        <v>100</v>
      </c>
      <c r="BY231" s="67">
        <f>(BX231*$D231*$E231*$G231*$K231*$BY$8)</f>
        <v>4039560</v>
      </c>
      <c r="BZ231" s="68">
        <v>55</v>
      </c>
      <c r="CA231" s="75">
        <f>(BZ231*$D231*$E231*$G231*$K231*$CA$8)</f>
        <v>2221758</v>
      </c>
      <c r="CB231" s="68">
        <v>0</v>
      </c>
      <c r="CC231" s="67">
        <f>(CB231*$D231*$E231*$G231*$J231*$CC$8)</f>
        <v>0</v>
      </c>
      <c r="CD231" s="68">
        <v>0</v>
      </c>
      <c r="CE231" s="67">
        <f>(CD231*$D231*$E231*$G231*$J231*$CE$8)</f>
        <v>0</v>
      </c>
      <c r="CF231" s="68">
        <v>0</v>
      </c>
      <c r="CG231" s="67">
        <f>(CF231*$D231*$E231*$G231*$J231*$CG$8)</f>
        <v>0</v>
      </c>
      <c r="CH231" s="68"/>
      <c r="CI231" s="68">
        <f>(CH231*$D231*$E231*$G231*$J231*$CI$8)</f>
        <v>0</v>
      </c>
      <c r="CJ231" s="68"/>
      <c r="CK231" s="67">
        <f>(CJ231*$D231*$E231*$G231*$K231*$CK$8)</f>
        <v>0</v>
      </c>
      <c r="CL231" s="68">
        <v>3</v>
      </c>
      <c r="CM231" s="67">
        <f>(CL231*$D231*$E231*$G231*$J231*$CM$8)</f>
        <v>70692.299999999988</v>
      </c>
      <c r="CN231" s="68">
        <v>5</v>
      </c>
      <c r="CO231" s="67">
        <f>(CN231*$D231*$E231*$G231*$J231*$CO$8)</f>
        <v>117820.49999999999</v>
      </c>
      <c r="CP231" s="68">
        <v>23</v>
      </c>
      <c r="CQ231" s="67">
        <f>(CP231*$D231*$E231*$G231*$J231*$CQ$8)</f>
        <v>541974.29999999993</v>
      </c>
      <c r="CR231" s="68">
        <v>20</v>
      </c>
      <c r="CS231" s="67">
        <f>(CR231*$D231*$E231*$G231*$J231*$CS$8)</f>
        <v>760783.79999999993</v>
      </c>
      <c r="CT231" s="68">
        <v>28</v>
      </c>
      <c r="CU231" s="67">
        <f>(CT231*$D231*$E231*$G231*$J231*$CU$8)</f>
        <v>1065097.3199999998</v>
      </c>
      <c r="CV231" s="68">
        <v>0</v>
      </c>
      <c r="CW231" s="67">
        <f>(CV231*$D231*$E231*$G231*$K231*$CW$8)</f>
        <v>0</v>
      </c>
      <c r="CX231" s="82"/>
      <c r="CY231" s="67">
        <f>(CX231*$D231*$E231*$G231*$K231*$CY$8)</f>
        <v>0</v>
      </c>
      <c r="CZ231" s="68"/>
      <c r="DA231" s="67">
        <f>(CZ231*$D231*$E231*$G231*$J231*$DA$8)</f>
        <v>0</v>
      </c>
      <c r="DB231" s="68">
        <v>0</v>
      </c>
      <c r="DC231" s="73">
        <f>(DB231*$D231*$E231*$G231*$K231*$DC$8)</f>
        <v>0</v>
      </c>
      <c r="DD231" s="68">
        <v>1</v>
      </c>
      <c r="DE231" s="67">
        <f>(DD231*$D231*$E231*$G231*$K231*$DE$8)</f>
        <v>40395.599999999999</v>
      </c>
      <c r="DF231" s="83"/>
      <c r="DG231" s="67">
        <f>(DF231*$D231*$E231*$G231*$K231*$DG$8)</f>
        <v>0</v>
      </c>
      <c r="DH231" s="68">
        <v>60</v>
      </c>
      <c r="DI231" s="67">
        <f>(DH231*$D231*$E231*$G231*$K231*$DI$8)</f>
        <v>2738821.6799999997</v>
      </c>
      <c r="DJ231" s="68">
        <v>3</v>
      </c>
      <c r="DK231" s="67">
        <f>(DJ231*$D231*$E231*$G231*$L231*$DK$8)</f>
        <v>193033.25999999998</v>
      </c>
      <c r="DL231" s="68">
        <v>45</v>
      </c>
      <c r="DM231" s="75">
        <f>(DL231*$D231*$E231*$G231*$M231*$DM$8)</f>
        <v>3336965.1</v>
      </c>
      <c r="DN231" s="77">
        <f t="shared" si="1111"/>
        <v>1538</v>
      </c>
      <c r="DO231" s="75">
        <f t="shared" si="1111"/>
        <v>62539890.839999989</v>
      </c>
    </row>
    <row r="232" spans="1:119" ht="36" customHeight="1" x14ac:dyDescent="0.25">
      <c r="A232" s="78"/>
      <c r="B232" s="79">
        <v>198</v>
      </c>
      <c r="C232" s="60" t="s">
        <v>359</v>
      </c>
      <c r="D232" s="61">
        <v>22900</v>
      </c>
      <c r="E232" s="80">
        <v>1.01</v>
      </c>
      <c r="F232" s="80"/>
      <c r="G232" s="127">
        <v>0.94</v>
      </c>
      <c r="H232" s="128"/>
      <c r="I232" s="128"/>
      <c r="J232" s="61">
        <v>1.4</v>
      </c>
      <c r="K232" s="61">
        <v>1.68</v>
      </c>
      <c r="L232" s="61">
        <v>2.23</v>
      </c>
      <c r="M232" s="65">
        <v>2.57</v>
      </c>
      <c r="N232" s="68">
        <v>1</v>
      </c>
      <c r="O232" s="67">
        <f t="shared" ref="O232" si="1112">(N232*$D232*$E232*$G232*$J232)</f>
        <v>30437.763999999996</v>
      </c>
      <c r="P232" s="68">
        <v>10</v>
      </c>
      <c r="Q232" s="68">
        <f t="shared" ref="Q232" si="1113">(P232*$D232*$E232*$G232*$J232)</f>
        <v>304377.63999999996</v>
      </c>
      <c r="R232" s="68"/>
      <c r="S232" s="67">
        <f t="shared" ref="S232" si="1114">(R232*$D232*$E232*$G232*$J232)</f>
        <v>0</v>
      </c>
      <c r="T232" s="68"/>
      <c r="U232" s="67">
        <f t="shared" ref="U232" si="1115">(T232*$D232*$E232*$G232*$J232)</f>
        <v>0</v>
      </c>
      <c r="V232" s="68">
        <v>0</v>
      </c>
      <c r="W232" s="67">
        <f t="shared" ref="W232" si="1116">(V232*$D232*$E232*$G232*$J232)</f>
        <v>0</v>
      </c>
      <c r="X232" s="68">
        <v>0</v>
      </c>
      <c r="Y232" s="67">
        <f t="shared" ref="Y232" si="1117">(X232*$D232*$E232*$G232*$J232)</f>
        <v>0</v>
      </c>
      <c r="Z232" s="68"/>
      <c r="AA232" s="67">
        <f t="shared" ref="AA232" si="1118">(Z232*$D232*$E232*$G232*$J232)</f>
        <v>0</v>
      </c>
      <c r="AB232" s="68">
        <v>0</v>
      </c>
      <c r="AC232" s="67">
        <f t="shared" ref="AC232" si="1119">(AB232*$D232*$E232*$G232*$J232)</f>
        <v>0</v>
      </c>
      <c r="AD232" s="68">
        <v>8</v>
      </c>
      <c r="AE232" s="67">
        <f t="shared" ref="AE232" si="1120">(AD232*$D232*$E232*$G232*$J232)</f>
        <v>243502.11199999996</v>
      </c>
      <c r="AF232" s="68">
        <v>1591</v>
      </c>
      <c r="AG232" s="67">
        <f t="shared" ref="AG232" si="1121">(AF232*$D232*$E232*$G232*$J232)</f>
        <v>48426482.523999989</v>
      </c>
      <c r="AH232" s="70"/>
      <c r="AI232" s="67">
        <f t="shared" ref="AI232" si="1122">(AH232*$D232*$E232*$G232*$J232)</f>
        <v>0</v>
      </c>
      <c r="AJ232" s="68"/>
      <c r="AK232" s="67">
        <f t="shared" ref="AK232" si="1123">(AJ232*$D232*$E232*$G232*$J232)</f>
        <v>0</v>
      </c>
      <c r="AL232" s="82"/>
      <c r="AM232" s="67">
        <f t="shared" ref="AM232" si="1124">(AL232*$D232*$E232*$G232*$K232)</f>
        <v>0</v>
      </c>
      <c r="AN232" s="68"/>
      <c r="AO232" s="73">
        <f t="shared" ref="AO232" si="1125">(AN232*$D232*$E232*$G232*$K232)</f>
        <v>0</v>
      </c>
      <c r="AP232" s="68"/>
      <c r="AQ232" s="67">
        <f t="shared" ref="AQ232" si="1126">(AP232*$D232*$E232*$G232*$J232)</f>
        <v>0</v>
      </c>
      <c r="AR232" s="68">
        <v>0</v>
      </c>
      <c r="AS232" s="68">
        <f t="shared" ref="AS232" si="1127">(AR232*$D232*$E232*$G232*$J232)</f>
        <v>0</v>
      </c>
      <c r="AT232" s="68"/>
      <c r="AU232" s="68">
        <f t="shared" ref="AU232" si="1128">(AT232*$D232*$E232*$G232*$J232)</f>
        <v>0</v>
      </c>
      <c r="AV232" s="68">
        <v>0</v>
      </c>
      <c r="AW232" s="67">
        <f t="shared" ref="AW232" si="1129">(AV232*$D232*$E232*$G232*$J232)</f>
        <v>0</v>
      </c>
      <c r="AX232" s="68">
        <v>0</v>
      </c>
      <c r="AY232" s="67">
        <f t="shared" ref="AY232" si="1130">(AX232*$D232*$E232*$G232*$J232)</f>
        <v>0</v>
      </c>
      <c r="AZ232" s="68">
        <v>0</v>
      </c>
      <c r="BA232" s="67">
        <f t="shared" ref="BA232" si="1131">(AZ232*$D232*$E232*$G232*$J232)</f>
        <v>0</v>
      </c>
      <c r="BB232" s="68"/>
      <c r="BC232" s="67">
        <f t="shared" ref="BC232" si="1132">(BB232*$D232*$E232*$G232*$J232)</f>
        <v>0</v>
      </c>
      <c r="BD232" s="68"/>
      <c r="BE232" s="67">
        <f t="shared" ref="BE232" si="1133">(BD232*$D232*$E232*$G232*$J232)</f>
        <v>0</v>
      </c>
      <c r="BF232" s="68"/>
      <c r="BG232" s="67">
        <f t="shared" ref="BG232" si="1134">(BF232*$D232*$E232*$G232*$K232)</f>
        <v>0</v>
      </c>
      <c r="BH232" s="68">
        <v>4</v>
      </c>
      <c r="BI232" s="67">
        <f t="shared" ref="BI232" si="1135">(BH232*$D232*$E232*$G232*$K232)</f>
        <v>146101.26719999997</v>
      </c>
      <c r="BJ232" s="68">
        <v>0</v>
      </c>
      <c r="BK232" s="67">
        <f t="shared" ref="BK232" si="1136">(BJ232*$D232*$E232*$G232*$K232)</f>
        <v>0</v>
      </c>
      <c r="BL232" s="68">
        <v>0</v>
      </c>
      <c r="BM232" s="67">
        <f t="shared" ref="BM232" si="1137">(BL232*$D232*$E232*$G232*$K232)</f>
        <v>0</v>
      </c>
      <c r="BN232" s="68"/>
      <c r="BO232" s="67">
        <f t="shared" ref="BO232" si="1138">(BN232*$D232*$E232*$G232*$K232)</f>
        <v>0</v>
      </c>
      <c r="BP232" s="68"/>
      <c r="BQ232" s="67">
        <f t="shared" ref="BQ232" si="1139">(BP232*$D232*$E232*$G232*$K232)</f>
        <v>0</v>
      </c>
      <c r="BR232" s="68"/>
      <c r="BS232" s="67">
        <f t="shared" ref="BS232" si="1140">(BR232*$D232*$E232*$G232*$K232)</f>
        <v>0</v>
      </c>
      <c r="BT232" s="68"/>
      <c r="BU232" s="67">
        <f t="shared" ref="BU232" si="1141">(BT232*$D232*$E232*$G232*$K232)</f>
        <v>0</v>
      </c>
      <c r="BV232" s="68"/>
      <c r="BW232" s="67">
        <f t="shared" ref="BW232" si="1142">(BV232*$D232*$E232*$G232*$K232)</f>
        <v>0</v>
      </c>
      <c r="BX232" s="68"/>
      <c r="BY232" s="67">
        <f t="shared" ref="BY232" si="1143">(BX232*$D232*$E232*$G232*$K232)</f>
        <v>0</v>
      </c>
      <c r="BZ232" s="68"/>
      <c r="CA232" s="75">
        <f t="shared" ref="CA232" si="1144">(BZ232*$D232*$E232*$G232*$K232)</f>
        <v>0</v>
      </c>
      <c r="CB232" s="68">
        <v>0</v>
      </c>
      <c r="CC232" s="67">
        <f t="shared" ref="CC232" si="1145">(CB232*$D232*$E232*$G232*$J232)</f>
        <v>0</v>
      </c>
      <c r="CD232" s="68">
        <v>0</v>
      </c>
      <c r="CE232" s="67">
        <f t="shared" ref="CE232" si="1146">(CD232*$D232*$E232*$G232*$J232)</f>
        <v>0</v>
      </c>
      <c r="CF232" s="68">
        <v>0</v>
      </c>
      <c r="CG232" s="67">
        <f t="shared" ref="CG232" si="1147">(CF232*$D232*$E232*$G232*$J232)</f>
        <v>0</v>
      </c>
      <c r="CH232" s="68"/>
      <c r="CI232" s="68">
        <f t="shared" ref="CI232" si="1148">(CH232*$D232*$E232*$G232*$J232)</f>
        <v>0</v>
      </c>
      <c r="CJ232" s="68"/>
      <c r="CK232" s="67">
        <f t="shared" ref="CK232" si="1149">(CJ232*$D232*$E232*$G232*$K232)</f>
        <v>0</v>
      </c>
      <c r="CL232" s="68">
        <v>0</v>
      </c>
      <c r="CM232" s="67">
        <f t="shared" ref="CM232" si="1150">(CL232*$D232*$E232*$G232*$J232)</f>
        <v>0</v>
      </c>
      <c r="CN232" s="68"/>
      <c r="CO232" s="67">
        <f t="shared" ref="CO232" si="1151">(CN232*$D232*$E232*$G232*$J232)</f>
        <v>0</v>
      </c>
      <c r="CP232" s="68"/>
      <c r="CQ232" s="67">
        <f t="shared" ref="CQ232" si="1152">(CP232*$D232*$E232*$G232*$J232)</f>
        <v>0</v>
      </c>
      <c r="CR232" s="68"/>
      <c r="CS232" s="67">
        <f t="shared" ref="CS232" si="1153">(CR232*$D232*$E232*$G232*$J232)</f>
        <v>0</v>
      </c>
      <c r="CT232" s="68"/>
      <c r="CU232" s="67">
        <f t="shared" ref="CU232" si="1154">(CT232*$D232*$E232*$G232*$J232)</f>
        <v>0</v>
      </c>
      <c r="CV232" s="68">
        <v>0</v>
      </c>
      <c r="CW232" s="67">
        <f t="shared" ref="CW232" si="1155">(CV232*$D232*$E232*$G232*$K232)</f>
        <v>0</v>
      </c>
      <c r="CX232" s="82"/>
      <c r="CY232" s="67">
        <f t="shared" ref="CY232" si="1156">(CX232*$D232*$E232*$G232*$K232)</f>
        <v>0</v>
      </c>
      <c r="CZ232" s="68"/>
      <c r="DA232" s="67">
        <f t="shared" ref="DA232" si="1157">(CZ232*$D232*$E232*$G232*$J232)</f>
        <v>0</v>
      </c>
      <c r="DB232" s="68">
        <v>0</v>
      </c>
      <c r="DC232" s="73">
        <f t="shared" ref="DC232" si="1158">(DB232*$D232*$E232*$G232*$K232)</f>
        <v>0</v>
      </c>
      <c r="DD232" s="68">
        <v>0</v>
      </c>
      <c r="DE232" s="67">
        <f t="shared" ref="DE232" si="1159">(DD232*$D232*$E232*$G232*$K232)</f>
        <v>0</v>
      </c>
      <c r="DF232" s="83"/>
      <c r="DG232" s="67">
        <f t="shared" ref="DG232" si="1160">(DF232*$D232*$E232*$G232*$K232)</f>
        <v>0</v>
      </c>
      <c r="DH232" s="68"/>
      <c r="DI232" s="67">
        <f t="shared" ref="DI232" si="1161">(DH232*$D232*$E232*$G232*$K232)</f>
        <v>0</v>
      </c>
      <c r="DJ232" s="68"/>
      <c r="DK232" s="67">
        <f t="shared" ref="DK232" si="1162">(DJ232*$D232*$E232*$G232*$L232)</f>
        <v>0</v>
      </c>
      <c r="DL232" s="68"/>
      <c r="DM232" s="75">
        <f t="shared" ref="DM232" si="1163">(DL232*$D232*$E232*$G232*$M232)</f>
        <v>0</v>
      </c>
      <c r="DN232" s="77">
        <f t="shared" si="1111"/>
        <v>1614</v>
      </c>
      <c r="DO232" s="75">
        <f t="shared" si="1111"/>
        <v>49150901.307199992</v>
      </c>
    </row>
    <row r="233" spans="1:119" ht="30" customHeight="1" x14ac:dyDescent="0.25">
      <c r="A233" s="78"/>
      <c r="B233" s="79">
        <v>199</v>
      </c>
      <c r="C233" s="60" t="s">
        <v>360</v>
      </c>
      <c r="D233" s="61">
        <v>22900</v>
      </c>
      <c r="E233" s="80">
        <v>2.11</v>
      </c>
      <c r="F233" s="80"/>
      <c r="G233" s="63">
        <v>1</v>
      </c>
      <c r="H233" s="64"/>
      <c r="I233" s="64"/>
      <c r="J233" s="61">
        <v>1.4</v>
      </c>
      <c r="K233" s="61">
        <v>1.68</v>
      </c>
      <c r="L233" s="61">
        <v>2.23</v>
      </c>
      <c r="M233" s="65">
        <v>2.57</v>
      </c>
      <c r="N233" s="68">
        <v>26</v>
      </c>
      <c r="O233" s="67">
        <f t="shared" si="1043"/>
        <v>1934692.76</v>
      </c>
      <c r="P233" s="68">
        <v>0</v>
      </c>
      <c r="Q233" s="68">
        <f>(P233*$D233*$E233*$G233*$J233*$Q$8)</f>
        <v>0</v>
      </c>
      <c r="R233" s="68"/>
      <c r="S233" s="67">
        <f>(R233*$D233*$E233*$G233*$J233*$S$8)</f>
        <v>0</v>
      </c>
      <c r="T233" s="68"/>
      <c r="U233" s="67">
        <f t="shared" ref="U233:U237" si="1164">(T233/12*7*$D233*$E233*$G233*$J233*$U$8)+(T233/12*5*$D233*$E233*$G233*$J233*$U$9)</f>
        <v>0</v>
      </c>
      <c r="V233" s="68">
        <v>0</v>
      </c>
      <c r="W233" s="67">
        <f>(V233*$D233*$E233*$G233*$J233*$W$8)</f>
        <v>0</v>
      </c>
      <c r="X233" s="68">
        <v>0</v>
      </c>
      <c r="Y233" s="67">
        <f>(X233*$D233*$E233*$G233*$J233*$Y$8)</f>
        <v>0</v>
      </c>
      <c r="Z233" s="68"/>
      <c r="AA233" s="67">
        <f>(Z233*$D233*$E233*$G233*$J233*$AA$8)</f>
        <v>0</v>
      </c>
      <c r="AB233" s="68">
        <v>0</v>
      </c>
      <c r="AC233" s="67">
        <f>(AB233*$D233*$E233*$G233*$J233*$AC$8)</f>
        <v>0</v>
      </c>
      <c r="AD233" s="68"/>
      <c r="AE233" s="67">
        <f>(AD233*$D233*$E233*$G233*$J233*$AE$8)</f>
        <v>0</v>
      </c>
      <c r="AF233" s="68"/>
      <c r="AG233" s="67">
        <f>(AF233*$D233*$E233*$G233*$J233*$AG$8)</f>
        <v>0</v>
      </c>
      <c r="AH233" s="70"/>
      <c r="AI233" s="67">
        <f>(AH233*$D233*$E233*$G233*$J233*$AI$8)</f>
        <v>0</v>
      </c>
      <c r="AJ233" s="68"/>
      <c r="AK233" s="67">
        <f>(AJ233*$D233*$E233*$G233*$J233*$AK$8)</f>
        <v>0</v>
      </c>
      <c r="AL233" s="82">
        <v>0</v>
      </c>
      <c r="AM233" s="67">
        <f>(AL233*$D233*$E233*$G233*$K233*$AM$8)</f>
        <v>0</v>
      </c>
      <c r="AN233" s="68"/>
      <c r="AO233" s="73">
        <f>(AN233*$D233*$E233*$G233*$K233*$AO$8)</f>
        <v>0</v>
      </c>
      <c r="AP233" s="68"/>
      <c r="AQ233" s="67">
        <f>(AP233*$D233*$E233*$G233*$J233*$AQ$8)</f>
        <v>0</v>
      </c>
      <c r="AR233" s="68">
        <v>0</v>
      </c>
      <c r="AS233" s="68">
        <f>(AR233*$D233*$E233*$G233*$J233*$AS$8)</f>
        <v>0</v>
      </c>
      <c r="AT233" s="68"/>
      <c r="AU233" s="68">
        <f>(AT233*$D233*$E233*$G233*$J233*$AU$8)</f>
        <v>0</v>
      </c>
      <c r="AV233" s="68">
        <v>0</v>
      </c>
      <c r="AW233" s="67">
        <f>(AV233*$D233*$E233*$G233*$J233*$AW$8)</f>
        <v>0</v>
      </c>
      <c r="AX233" s="68">
        <v>0</v>
      </c>
      <c r="AY233" s="67">
        <f>(AX233*$D233*$E233*$G233*$J233*$AY$8)</f>
        <v>0</v>
      </c>
      <c r="AZ233" s="68">
        <v>0</v>
      </c>
      <c r="BA233" s="67">
        <f>(AZ233*$D233*$E233*$G233*$J233*$BA$8)</f>
        <v>0</v>
      </c>
      <c r="BB233" s="68"/>
      <c r="BC233" s="67">
        <f>(BB233*$D233*$E233*$G233*$J233*$BC$8)</f>
        <v>0</v>
      </c>
      <c r="BD233" s="68"/>
      <c r="BE233" s="67">
        <f>(BD233*$D233*$E233*$G233*$J233*$BE$8)</f>
        <v>0</v>
      </c>
      <c r="BF233" s="68">
        <v>7</v>
      </c>
      <c r="BG233" s="67">
        <f>(BF233*$D233*$E233*$G233*$K233*$BG$8)</f>
        <v>568231.43999999994</v>
      </c>
      <c r="BH233" s="68">
        <v>1</v>
      </c>
      <c r="BI233" s="67">
        <f>(BH233*$D233*$E233*$G233*$K233*$BI$8)</f>
        <v>81175.92</v>
      </c>
      <c r="BJ233" s="68">
        <v>0</v>
      </c>
      <c r="BK233" s="67">
        <f>(BJ233*$D233*$E233*$G233*$K233*$BK$8)</f>
        <v>0</v>
      </c>
      <c r="BL233" s="68">
        <v>0</v>
      </c>
      <c r="BM233" s="67">
        <f>(BL233*$D233*$E233*$G233*$K233*$BM$8)</f>
        <v>0</v>
      </c>
      <c r="BN233" s="68"/>
      <c r="BO233" s="67">
        <f>(BN233*$D233*$E233*$G233*$K233*$BO$8)</f>
        <v>0</v>
      </c>
      <c r="BP233" s="68"/>
      <c r="BQ233" s="67">
        <f>(BP233*$D233*$E233*$G233*$K233*$BQ$8)</f>
        <v>0</v>
      </c>
      <c r="BR233" s="68"/>
      <c r="BS233" s="67">
        <f>(BR233*$D233*$E233*$G233*$K233*$BS$8)</f>
        <v>0</v>
      </c>
      <c r="BT233" s="68"/>
      <c r="BU233" s="67">
        <f>(BT233*$D233*$E233*$G233*$K233*$BU$8)</f>
        <v>0</v>
      </c>
      <c r="BV233" s="68"/>
      <c r="BW233" s="67">
        <f>(BV233*$D233*$E233*$G233*$K233*$BW$8)</f>
        <v>0</v>
      </c>
      <c r="BX233" s="68"/>
      <c r="BY233" s="67">
        <f>(BX233*$D233*$E233*$G233*$K233*$BY$8)</f>
        <v>0</v>
      </c>
      <c r="BZ233" s="68"/>
      <c r="CA233" s="75">
        <f>(BZ233*$D233*$E233*$G233*$K233*$CA$8)</f>
        <v>0</v>
      </c>
      <c r="CB233" s="68">
        <v>0</v>
      </c>
      <c r="CC233" s="67">
        <f>(CB233*$D233*$E233*$G233*$J233*$CC$8)</f>
        <v>0</v>
      </c>
      <c r="CD233" s="68">
        <v>0</v>
      </c>
      <c r="CE233" s="67">
        <f>(CD233*$D233*$E233*$G233*$J233*$CE$8)</f>
        <v>0</v>
      </c>
      <c r="CF233" s="68">
        <v>0</v>
      </c>
      <c r="CG233" s="67">
        <f>(CF233*$D233*$E233*$G233*$J233*$CG$8)</f>
        <v>0</v>
      </c>
      <c r="CH233" s="68"/>
      <c r="CI233" s="68">
        <f>(CH233*$D233*$E233*$G233*$J233*$CI$8)</f>
        <v>0</v>
      </c>
      <c r="CJ233" s="68"/>
      <c r="CK233" s="67">
        <f>(CJ233*$D233*$E233*$G233*$K233*$CK$8)</f>
        <v>0</v>
      </c>
      <c r="CL233" s="68">
        <v>0</v>
      </c>
      <c r="CM233" s="67">
        <f>(CL233*$D233*$E233*$G233*$J233*$CM$8)</f>
        <v>0</v>
      </c>
      <c r="CN233" s="68"/>
      <c r="CO233" s="67">
        <f>(CN233*$D233*$E233*$G233*$J233*$CO$8)</f>
        <v>0</v>
      </c>
      <c r="CP233" s="68"/>
      <c r="CQ233" s="67">
        <f>(CP233*$D233*$E233*$G233*$J233*$CQ$8)</f>
        <v>0</v>
      </c>
      <c r="CR233" s="68"/>
      <c r="CS233" s="67">
        <f>(CR233*$D233*$E233*$G233*$J233*$CS$8)</f>
        <v>0</v>
      </c>
      <c r="CT233" s="68"/>
      <c r="CU233" s="67">
        <f>(CT233*$D233*$E233*$G233*$J233*$CU$8)</f>
        <v>0</v>
      </c>
      <c r="CV233" s="68">
        <v>0</v>
      </c>
      <c r="CW233" s="67">
        <f>(CV233*$D233*$E233*$G233*$K233*$CW$8)</f>
        <v>0</v>
      </c>
      <c r="CX233" s="82">
        <v>0</v>
      </c>
      <c r="CY233" s="67">
        <f>(CX233*$D233*$E233*$G233*$K233*$CY$8)</f>
        <v>0</v>
      </c>
      <c r="CZ233" s="68"/>
      <c r="DA233" s="67">
        <f>(CZ233*$D233*$E233*$G233*$J233*$DA$8)</f>
        <v>0</v>
      </c>
      <c r="DB233" s="68">
        <v>0</v>
      </c>
      <c r="DC233" s="73">
        <f>(DB233*$D233*$E233*$G233*$K233*$DC$8)</f>
        <v>0</v>
      </c>
      <c r="DD233" s="68">
        <v>0</v>
      </c>
      <c r="DE233" s="67">
        <f>(DD233*$D233*$E233*$G233*$K233*$DE$8)</f>
        <v>0</v>
      </c>
      <c r="DF233" s="83"/>
      <c r="DG233" s="67">
        <f>(DF233*$D233*$E233*$G233*$K233*$DG$8)</f>
        <v>0</v>
      </c>
      <c r="DH233" s="68"/>
      <c r="DI233" s="67">
        <f>(DH233*$D233*$E233*$G233*$K233*$DI$8)</f>
        <v>0</v>
      </c>
      <c r="DJ233" s="68"/>
      <c r="DK233" s="67">
        <f>(DJ233*$D233*$E233*$G233*$L233*$DK$8)</f>
        <v>0</v>
      </c>
      <c r="DL233" s="68"/>
      <c r="DM233" s="75">
        <f>(DL233*$D233*$E233*$G233*$M233*$DM$8)</f>
        <v>0</v>
      </c>
      <c r="DN233" s="77">
        <f t="shared" si="1111"/>
        <v>34</v>
      </c>
      <c r="DO233" s="75">
        <f t="shared" si="1111"/>
        <v>2584100.12</v>
      </c>
    </row>
    <row r="234" spans="1:119" ht="30" customHeight="1" x14ac:dyDescent="0.25">
      <c r="A234" s="78"/>
      <c r="B234" s="79">
        <v>200</v>
      </c>
      <c r="C234" s="60" t="s">
        <v>361</v>
      </c>
      <c r="D234" s="61">
        <v>22900</v>
      </c>
      <c r="E234" s="80">
        <v>3.97</v>
      </c>
      <c r="F234" s="80"/>
      <c r="G234" s="63">
        <v>1</v>
      </c>
      <c r="H234" s="64"/>
      <c r="I234" s="64"/>
      <c r="J234" s="61">
        <v>1.4</v>
      </c>
      <c r="K234" s="61">
        <v>1.68</v>
      </c>
      <c r="L234" s="61">
        <v>2.23</v>
      </c>
      <c r="M234" s="65">
        <v>2.57</v>
      </c>
      <c r="N234" s="68"/>
      <c r="O234" s="67">
        <f t="shared" si="1043"/>
        <v>0</v>
      </c>
      <c r="P234" s="68">
        <v>0</v>
      </c>
      <c r="Q234" s="68">
        <f>(P234*$D234*$E234*$G234*$J234*$Q$8)</f>
        <v>0</v>
      </c>
      <c r="R234" s="68"/>
      <c r="S234" s="67">
        <f>(R234*$D234*$E234*$G234*$J234*$S$8)</f>
        <v>0</v>
      </c>
      <c r="T234" s="68"/>
      <c r="U234" s="67">
        <f t="shared" si="1164"/>
        <v>0</v>
      </c>
      <c r="V234" s="68">
        <v>0</v>
      </c>
      <c r="W234" s="67">
        <f>(V234*$D234*$E234*$G234*$J234*$W$8)</f>
        <v>0</v>
      </c>
      <c r="X234" s="68">
        <v>0</v>
      </c>
      <c r="Y234" s="67">
        <f>(X234*$D234*$E234*$G234*$J234*$Y$8)</f>
        <v>0</v>
      </c>
      <c r="Z234" s="68"/>
      <c r="AA234" s="67">
        <f>(Z234*$D234*$E234*$G234*$J234*$AA$8)</f>
        <v>0</v>
      </c>
      <c r="AB234" s="68">
        <v>0</v>
      </c>
      <c r="AC234" s="67">
        <f>(AB234*$D234*$E234*$G234*$J234*$AC$8)</f>
        <v>0</v>
      </c>
      <c r="AD234" s="68"/>
      <c r="AE234" s="67">
        <f>(AD234*$D234*$E234*$G234*$J234*$AE$8)</f>
        <v>0</v>
      </c>
      <c r="AF234" s="68"/>
      <c r="AG234" s="67">
        <f>(AF234*$D234*$E234*$G234*$J234*$AG$8)</f>
        <v>0</v>
      </c>
      <c r="AH234" s="70"/>
      <c r="AI234" s="67">
        <f>(AH234*$D234*$E234*$G234*$J234*$AI$8)</f>
        <v>0</v>
      </c>
      <c r="AJ234" s="68"/>
      <c r="AK234" s="67">
        <f>(AJ234*$D234*$E234*$G234*$J234*$AK$8)</f>
        <v>0</v>
      </c>
      <c r="AL234" s="82">
        <v>0</v>
      </c>
      <c r="AM234" s="67">
        <f>(AL234*$D234*$E234*$G234*$K234*$AM$8)</f>
        <v>0</v>
      </c>
      <c r="AN234" s="68"/>
      <c r="AO234" s="73">
        <f>(AN234*$D234*$E234*$G234*$K234*$AO$8)</f>
        <v>0</v>
      </c>
      <c r="AP234" s="68"/>
      <c r="AQ234" s="67">
        <f>(AP234*$D234*$E234*$G234*$J234*$AQ$8)</f>
        <v>0</v>
      </c>
      <c r="AR234" s="68"/>
      <c r="AS234" s="68">
        <f>(AR234*$D234*$E234*$G234*$J234*$AS$8)</f>
        <v>0</v>
      </c>
      <c r="AT234" s="68"/>
      <c r="AU234" s="68">
        <f>(AT234*$D234*$E234*$G234*$J234*$AU$8)</f>
        <v>0</v>
      </c>
      <c r="AV234" s="68">
        <v>0</v>
      </c>
      <c r="AW234" s="67">
        <f>(AV234*$D234*$E234*$G234*$J234*$AW$8)</f>
        <v>0</v>
      </c>
      <c r="AX234" s="68">
        <v>0</v>
      </c>
      <c r="AY234" s="67">
        <f>(AX234*$D234*$E234*$G234*$J234*$AY$8)</f>
        <v>0</v>
      </c>
      <c r="AZ234" s="68">
        <v>0</v>
      </c>
      <c r="BA234" s="67">
        <f>(AZ234*$D234*$E234*$G234*$J234*$BA$8)</f>
        <v>0</v>
      </c>
      <c r="BB234" s="68"/>
      <c r="BC234" s="67">
        <f>(BB234*$D234*$E234*$G234*$J234*$BC$8)</f>
        <v>0</v>
      </c>
      <c r="BD234" s="68"/>
      <c r="BE234" s="67">
        <f>(BD234*$D234*$E234*$G234*$J234*$BE$8)</f>
        <v>0</v>
      </c>
      <c r="BF234" s="68"/>
      <c r="BG234" s="67">
        <f>(BF234*$D234*$E234*$G234*$K234*$BG$8)</f>
        <v>0</v>
      </c>
      <c r="BH234" s="68">
        <v>0</v>
      </c>
      <c r="BI234" s="67">
        <f>(BH234*$D234*$E234*$G234*$K234*$BI$8)</f>
        <v>0</v>
      </c>
      <c r="BJ234" s="68">
        <v>0</v>
      </c>
      <c r="BK234" s="67">
        <f>(BJ234*$D234*$E234*$G234*$K234*$BK$8)</f>
        <v>0</v>
      </c>
      <c r="BL234" s="68">
        <v>0</v>
      </c>
      <c r="BM234" s="67">
        <f>(BL234*$D234*$E234*$G234*$K234*$BM$8)</f>
        <v>0</v>
      </c>
      <c r="BN234" s="68"/>
      <c r="BO234" s="67">
        <f>(BN234*$D234*$E234*$G234*$K234*$BO$8)</f>
        <v>0</v>
      </c>
      <c r="BP234" s="68"/>
      <c r="BQ234" s="67">
        <f>(BP234*$D234*$E234*$G234*$K234*$BQ$8)</f>
        <v>0</v>
      </c>
      <c r="BR234" s="68"/>
      <c r="BS234" s="67">
        <f>(BR234*$D234*$E234*$G234*$K234*$BS$8)</f>
        <v>0</v>
      </c>
      <c r="BT234" s="68"/>
      <c r="BU234" s="67">
        <f>(BT234*$D234*$E234*$G234*$K234*$BU$8)</f>
        <v>0</v>
      </c>
      <c r="BV234" s="68"/>
      <c r="BW234" s="67">
        <f>(BV234*$D234*$E234*$G234*$K234*$BW$8)</f>
        <v>0</v>
      </c>
      <c r="BX234" s="68"/>
      <c r="BY234" s="67">
        <f>(BX234*$D234*$E234*$G234*$K234*$BY$8)</f>
        <v>0</v>
      </c>
      <c r="BZ234" s="68"/>
      <c r="CA234" s="75">
        <f>(BZ234*$D234*$E234*$G234*$K234*$CA$8)</f>
        <v>0</v>
      </c>
      <c r="CB234" s="68">
        <v>0</v>
      </c>
      <c r="CC234" s="67">
        <f>(CB234*$D234*$E234*$G234*$J234*$CC$8)</f>
        <v>0</v>
      </c>
      <c r="CD234" s="68">
        <v>0</v>
      </c>
      <c r="CE234" s="67">
        <f>(CD234*$D234*$E234*$G234*$J234*$CE$8)</f>
        <v>0</v>
      </c>
      <c r="CF234" s="68">
        <v>0</v>
      </c>
      <c r="CG234" s="67">
        <f>(CF234*$D234*$E234*$G234*$J234*$CG$8)</f>
        <v>0</v>
      </c>
      <c r="CH234" s="68"/>
      <c r="CI234" s="68">
        <f>(CH234*$D234*$E234*$G234*$J234*$CI$8)</f>
        <v>0</v>
      </c>
      <c r="CJ234" s="68"/>
      <c r="CK234" s="67">
        <f>(CJ234*$D234*$E234*$G234*$K234*$CK$8)</f>
        <v>0</v>
      </c>
      <c r="CL234" s="68">
        <v>0</v>
      </c>
      <c r="CM234" s="67">
        <f>(CL234*$D234*$E234*$G234*$J234*$CM$8)</f>
        <v>0</v>
      </c>
      <c r="CN234" s="68"/>
      <c r="CO234" s="67">
        <f>(CN234*$D234*$E234*$G234*$J234*$CO$8)</f>
        <v>0</v>
      </c>
      <c r="CP234" s="68"/>
      <c r="CQ234" s="67">
        <f>(CP234*$D234*$E234*$G234*$J234*$CQ$8)</f>
        <v>0</v>
      </c>
      <c r="CR234" s="68"/>
      <c r="CS234" s="67">
        <f>(CR234*$D234*$E234*$G234*$J234*$CS$8)</f>
        <v>0</v>
      </c>
      <c r="CT234" s="68"/>
      <c r="CU234" s="67">
        <f>(CT234*$D234*$E234*$G234*$J234*$CU$8)</f>
        <v>0</v>
      </c>
      <c r="CV234" s="68">
        <v>0</v>
      </c>
      <c r="CW234" s="67">
        <f>(CV234*$D234*$E234*$G234*$K234*$CW$8)</f>
        <v>0</v>
      </c>
      <c r="CX234" s="82">
        <v>0</v>
      </c>
      <c r="CY234" s="67">
        <f>(CX234*$D234*$E234*$G234*$K234*$CY$8)</f>
        <v>0</v>
      </c>
      <c r="CZ234" s="68"/>
      <c r="DA234" s="67">
        <f>(CZ234*$D234*$E234*$G234*$J234*$DA$8)</f>
        <v>0</v>
      </c>
      <c r="DB234" s="68">
        <v>0</v>
      </c>
      <c r="DC234" s="73">
        <f>(DB234*$D234*$E234*$G234*$K234*$DC$8)</f>
        <v>0</v>
      </c>
      <c r="DD234" s="68">
        <v>0</v>
      </c>
      <c r="DE234" s="67">
        <f>(DD234*$D234*$E234*$G234*$K234*$DE$8)</f>
        <v>0</v>
      </c>
      <c r="DF234" s="83"/>
      <c r="DG234" s="67">
        <f>(DF234*$D234*$E234*$G234*$K234*$DG$8)</f>
        <v>0</v>
      </c>
      <c r="DH234" s="68"/>
      <c r="DI234" s="67">
        <f>(DH234*$D234*$E234*$G234*$K234*$DI$8)</f>
        <v>0</v>
      </c>
      <c r="DJ234" s="68"/>
      <c r="DK234" s="67">
        <f>(DJ234*$D234*$E234*$G234*$L234*$DK$8)</f>
        <v>0</v>
      </c>
      <c r="DL234" s="68"/>
      <c r="DM234" s="75">
        <f>(DL234*$D234*$E234*$G234*$M234*$DM$8)</f>
        <v>0</v>
      </c>
      <c r="DN234" s="77">
        <f t="shared" si="1111"/>
        <v>0</v>
      </c>
      <c r="DO234" s="75">
        <f t="shared" si="1111"/>
        <v>0</v>
      </c>
    </row>
    <row r="235" spans="1:119" ht="36.75" customHeight="1" x14ac:dyDescent="0.25">
      <c r="A235" s="78"/>
      <c r="B235" s="79">
        <v>201</v>
      </c>
      <c r="C235" s="60" t="s">
        <v>362</v>
      </c>
      <c r="D235" s="61">
        <v>22900</v>
      </c>
      <c r="E235" s="80">
        <v>4.3099999999999996</v>
      </c>
      <c r="F235" s="80"/>
      <c r="G235" s="63">
        <v>1</v>
      </c>
      <c r="H235" s="64"/>
      <c r="I235" s="64"/>
      <c r="J235" s="61">
        <v>1.4</v>
      </c>
      <c r="K235" s="61">
        <v>1.68</v>
      </c>
      <c r="L235" s="61">
        <v>2.23</v>
      </c>
      <c r="M235" s="65">
        <v>2.57</v>
      </c>
      <c r="N235" s="68">
        <v>12</v>
      </c>
      <c r="O235" s="67">
        <f t="shared" si="1043"/>
        <v>1823957.52</v>
      </c>
      <c r="P235" s="68">
        <v>15</v>
      </c>
      <c r="Q235" s="68">
        <f>(P235*$D235*$E235*$G235*$J235*$Q$8)</f>
        <v>2279946.8999999994</v>
      </c>
      <c r="R235" s="68"/>
      <c r="S235" s="67">
        <f>(R235*$D235*$E235*$G235*$J235*$S$8)</f>
        <v>0</v>
      </c>
      <c r="T235" s="68"/>
      <c r="U235" s="67">
        <f t="shared" si="1164"/>
        <v>0</v>
      </c>
      <c r="V235" s="68">
        <v>0</v>
      </c>
      <c r="W235" s="67">
        <f>(V235*$D235*$E235*$G235*$J235*$W$8)</f>
        <v>0</v>
      </c>
      <c r="X235" s="68">
        <v>0</v>
      </c>
      <c r="Y235" s="67">
        <f>(X235*$D235*$E235*$G235*$J235*$Y$8)</f>
        <v>0</v>
      </c>
      <c r="Z235" s="68"/>
      <c r="AA235" s="67">
        <f>(Z235*$D235*$E235*$G235*$J235*$AA$8)</f>
        <v>0</v>
      </c>
      <c r="AB235" s="68">
        <v>0</v>
      </c>
      <c r="AC235" s="67">
        <f>(AB235*$D235*$E235*$G235*$J235*$AC$8)</f>
        <v>0</v>
      </c>
      <c r="AD235" s="68">
        <v>5</v>
      </c>
      <c r="AE235" s="67">
        <f>(AD235*$D235*$E235*$G235*$J235*$AE$8)</f>
        <v>759982.29999999993</v>
      </c>
      <c r="AF235" s="88">
        <v>24</v>
      </c>
      <c r="AG235" s="67">
        <f>(AF235*$D235*$E235*$G235*$J235*$AG$8)</f>
        <v>4642800.96</v>
      </c>
      <c r="AH235" s="70"/>
      <c r="AI235" s="67">
        <f>(AH235*$D235*$E235*$G235*$J235*$AI$8)</f>
        <v>0</v>
      </c>
      <c r="AJ235" s="68"/>
      <c r="AK235" s="67">
        <f>(AJ235*$D235*$E235*$G235*$J235*$AK$8)</f>
        <v>0</v>
      </c>
      <c r="AL235" s="82"/>
      <c r="AM235" s="67">
        <f>(AL235*$D235*$E235*$G235*$K235*$AM$8)</f>
        <v>0</v>
      </c>
      <c r="AN235" s="68"/>
      <c r="AO235" s="73">
        <f>(AN235*$D235*$E235*$G235*$K235*$AO$8)</f>
        <v>0</v>
      </c>
      <c r="AP235" s="68"/>
      <c r="AQ235" s="67">
        <f>(AP235*$D235*$E235*$G235*$J235*$AQ$8)</f>
        <v>0</v>
      </c>
      <c r="AR235" s="68"/>
      <c r="AS235" s="68">
        <f>(AR235*$D235*$E235*$G235*$J235*$AS$8)</f>
        <v>0</v>
      </c>
      <c r="AT235" s="68">
        <v>0</v>
      </c>
      <c r="AU235" s="68">
        <f>(AT235*$D235*$E235*$G235*$J235*$AU$8)</f>
        <v>0</v>
      </c>
      <c r="AV235" s="68">
        <v>0</v>
      </c>
      <c r="AW235" s="67">
        <f>(AV235*$D235*$E235*$G235*$J235*$AW$8)</f>
        <v>0</v>
      </c>
      <c r="AX235" s="68">
        <v>0</v>
      </c>
      <c r="AY235" s="67">
        <f>(AX235*$D235*$E235*$G235*$J235*$AY$8)</f>
        <v>0</v>
      </c>
      <c r="AZ235" s="68">
        <v>0</v>
      </c>
      <c r="BA235" s="67">
        <f>(AZ235*$D235*$E235*$G235*$J235*$BA$8)</f>
        <v>0</v>
      </c>
      <c r="BB235" s="68"/>
      <c r="BC235" s="67">
        <f>(BB235*$D235*$E235*$G235*$J235*$BC$8)</f>
        <v>0</v>
      </c>
      <c r="BD235" s="68"/>
      <c r="BE235" s="67">
        <f>(BD235*$D235*$E235*$G235*$J235*$BE$8)</f>
        <v>0</v>
      </c>
      <c r="BF235" s="68"/>
      <c r="BG235" s="67">
        <f>(BF235*$D235*$E235*$G235*$K235*$BG$8)</f>
        <v>0</v>
      </c>
      <c r="BH235" s="68">
        <v>0</v>
      </c>
      <c r="BI235" s="67">
        <f>(BH235*$D235*$E235*$G235*$K235*$BI$8)</f>
        <v>0</v>
      </c>
      <c r="BJ235" s="68">
        <v>0</v>
      </c>
      <c r="BK235" s="67">
        <f>(BJ235*$D235*$E235*$G235*$K235*$BK$8)</f>
        <v>0</v>
      </c>
      <c r="BL235" s="68">
        <v>0</v>
      </c>
      <c r="BM235" s="67">
        <f>(BL235*$D235*$E235*$G235*$K235*$BM$8)</f>
        <v>0</v>
      </c>
      <c r="BN235" s="68"/>
      <c r="BO235" s="67">
        <f>(BN235*$D235*$E235*$G235*$K235*$BO$8)</f>
        <v>0</v>
      </c>
      <c r="BP235" s="68"/>
      <c r="BQ235" s="67">
        <f>(BP235*$D235*$E235*$G235*$K235*$BQ$8)</f>
        <v>0</v>
      </c>
      <c r="BR235" s="68"/>
      <c r="BS235" s="67">
        <f>(BR235*$D235*$E235*$G235*$K235*$BS$8)</f>
        <v>0</v>
      </c>
      <c r="BT235" s="68"/>
      <c r="BU235" s="67">
        <f>(BT235*$D235*$E235*$G235*$K235*$BU$8)</f>
        <v>0</v>
      </c>
      <c r="BV235" s="68"/>
      <c r="BW235" s="67">
        <f>(BV235*$D235*$E235*$G235*$K235*$BW$8)</f>
        <v>0</v>
      </c>
      <c r="BX235" s="68"/>
      <c r="BY235" s="67">
        <f>(BX235*$D235*$E235*$G235*$K235*$BY$8)</f>
        <v>0</v>
      </c>
      <c r="BZ235" s="68"/>
      <c r="CA235" s="75">
        <f>(BZ235*$D235*$E235*$G235*$K235*$CA$8)</f>
        <v>0</v>
      </c>
      <c r="CB235" s="68">
        <v>0</v>
      </c>
      <c r="CC235" s="67">
        <f>(CB235*$D235*$E235*$G235*$J235*$CC$8)</f>
        <v>0</v>
      </c>
      <c r="CD235" s="68">
        <v>0</v>
      </c>
      <c r="CE235" s="67">
        <f>(CD235*$D235*$E235*$G235*$J235*$CE$8)</f>
        <v>0</v>
      </c>
      <c r="CF235" s="68">
        <v>0</v>
      </c>
      <c r="CG235" s="67">
        <f>(CF235*$D235*$E235*$G235*$J235*$CG$8)</f>
        <v>0</v>
      </c>
      <c r="CH235" s="68"/>
      <c r="CI235" s="68">
        <f>(CH235*$D235*$E235*$G235*$J235*$CI$8)</f>
        <v>0</v>
      </c>
      <c r="CJ235" s="68"/>
      <c r="CK235" s="67">
        <f>(CJ235*$D235*$E235*$G235*$K235*$CK$8)</f>
        <v>0</v>
      </c>
      <c r="CL235" s="68">
        <v>0</v>
      </c>
      <c r="CM235" s="67">
        <f>(CL235*$D235*$E235*$G235*$J235*$CM$8)</f>
        <v>0</v>
      </c>
      <c r="CN235" s="68"/>
      <c r="CO235" s="67">
        <f>(CN235*$D235*$E235*$G235*$J235*$CO$8)</f>
        <v>0</v>
      </c>
      <c r="CP235" s="68"/>
      <c r="CQ235" s="67">
        <f>(CP235*$D235*$E235*$G235*$J235*$CQ$8)</f>
        <v>0</v>
      </c>
      <c r="CR235" s="68"/>
      <c r="CS235" s="67">
        <f>(CR235*$D235*$E235*$G235*$J235*$CS$8)</f>
        <v>0</v>
      </c>
      <c r="CT235" s="68"/>
      <c r="CU235" s="67">
        <f>(CT235*$D235*$E235*$G235*$J235*$CU$8)</f>
        <v>0</v>
      </c>
      <c r="CV235" s="68">
        <v>0</v>
      </c>
      <c r="CW235" s="67">
        <f>(CV235*$D235*$E235*$G235*$K235*$CW$8)</f>
        <v>0</v>
      </c>
      <c r="CX235" s="82"/>
      <c r="CY235" s="67">
        <f>(CX235*$D235*$E235*$G235*$K235*$CY$8)</f>
        <v>0</v>
      </c>
      <c r="CZ235" s="68"/>
      <c r="DA235" s="67">
        <f>(CZ235*$D235*$E235*$G235*$J235*$DA$8)</f>
        <v>0</v>
      </c>
      <c r="DB235" s="68">
        <v>0</v>
      </c>
      <c r="DC235" s="73">
        <f>(DB235*$D235*$E235*$G235*$K235*$DC$8)</f>
        <v>0</v>
      </c>
      <c r="DD235" s="68">
        <v>0</v>
      </c>
      <c r="DE235" s="67">
        <f>(DD235*$D235*$E235*$G235*$K235*$DE$8)</f>
        <v>0</v>
      </c>
      <c r="DF235" s="83"/>
      <c r="DG235" s="67">
        <f>(DF235*$D235*$E235*$G235*$K235*$DG$8)</f>
        <v>0</v>
      </c>
      <c r="DH235" s="68"/>
      <c r="DI235" s="67">
        <f>(DH235*$D235*$E235*$G235*$K235*$DI$8)</f>
        <v>0</v>
      </c>
      <c r="DJ235" s="68"/>
      <c r="DK235" s="67">
        <f>(DJ235*$D235*$E235*$G235*$L235*$DK$8)</f>
        <v>0</v>
      </c>
      <c r="DL235" s="68"/>
      <c r="DM235" s="75">
        <f>(DL235*$D235*$E235*$G235*$M235*$DM$8)</f>
        <v>0</v>
      </c>
      <c r="DN235" s="77">
        <f t="shared" si="1111"/>
        <v>56</v>
      </c>
      <c r="DO235" s="75">
        <f t="shared" si="1111"/>
        <v>9506687.6799999997</v>
      </c>
    </row>
    <row r="236" spans="1:119" ht="27.75" customHeight="1" x14ac:dyDescent="0.25">
      <c r="A236" s="78"/>
      <c r="B236" s="79">
        <v>202</v>
      </c>
      <c r="C236" s="60" t="s">
        <v>363</v>
      </c>
      <c r="D236" s="61">
        <v>22900</v>
      </c>
      <c r="E236" s="80">
        <v>1.2</v>
      </c>
      <c r="F236" s="80"/>
      <c r="G236" s="63">
        <v>1</v>
      </c>
      <c r="H236" s="64"/>
      <c r="I236" s="64"/>
      <c r="J236" s="61">
        <v>1.4</v>
      </c>
      <c r="K236" s="61">
        <v>1.68</v>
      </c>
      <c r="L236" s="61">
        <v>2.23</v>
      </c>
      <c r="M236" s="65">
        <v>2.57</v>
      </c>
      <c r="N236" s="68">
        <v>11</v>
      </c>
      <c r="O236" s="67">
        <f t="shared" si="1043"/>
        <v>465511.2</v>
      </c>
      <c r="P236" s="68">
        <v>5</v>
      </c>
      <c r="Q236" s="68">
        <f>(P236*$D236*$E236*$G236*$J236*$Q$8)</f>
        <v>211596.00000000003</v>
      </c>
      <c r="R236" s="68"/>
      <c r="S236" s="67">
        <f>(R236*$D236*$E236*$G236*$J236*$S$8)</f>
        <v>0</v>
      </c>
      <c r="T236" s="68"/>
      <c r="U236" s="67">
        <f t="shared" si="1164"/>
        <v>0</v>
      </c>
      <c r="V236" s="68">
        <v>0</v>
      </c>
      <c r="W236" s="67">
        <f>(V236*$D236*$E236*$G236*$J236*$W$8)</f>
        <v>0</v>
      </c>
      <c r="X236" s="68">
        <v>0</v>
      </c>
      <c r="Y236" s="67">
        <f>(X236*$D236*$E236*$G236*$J236*$Y$8)</f>
        <v>0</v>
      </c>
      <c r="Z236" s="68"/>
      <c r="AA236" s="67">
        <f>(Z236*$D236*$E236*$G236*$J236*$AA$8)</f>
        <v>0</v>
      </c>
      <c r="AB236" s="68">
        <v>0</v>
      </c>
      <c r="AC236" s="67">
        <f>(AB236*$D236*$E236*$G236*$J236*$AC$8)</f>
        <v>0</v>
      </c>
      <c r="AD236" s="68"/>
      <c r="AE236" s="67">
        <f>(AD236*$D236*$E236*$G236*$J236*$AE$8)</f>
        <v>0</v>
      </c>
      <c r="AF236" s="68"/>
      <c r="AG236" s="67">
        <f>(AF236*$D236*$E236*$G236*$J236*$AG$8)</f>
        <v>0</v>
      </c>
      <c r="AH236" s="68">
        <v>3</v>
      </c>
      <c r="AI236" s="67">
        <f>(AH236*$D236*$E236*$G236*$J236*$AI$8)</f>
        <v>126957.59999999999</v>
      </c>
      <c r="AJ236" s="68">
        <v>1</v>
      </c>
      <c r="AK236" s="67">
        <f>(AJ236*$D236*$E236*$G236*$J236*$AK$8)</f>
        <v>42319.200000000004</v>
      </c>
      <c r="AL236" s="82"/>
      <c r="AM236" s="67">
        <f>(AL236*$D236*$E236*$G236*$K236*$AM$8)</f>
        <v>0</v>
      </c>
      <c r="AN236" s="68"/>
      <c r="AO236" s="73">
        <f>(AN236*$D236*$E236*$G236*$K236*$AO$8)</f>
        <v>0</v>
      </c>
      <c r="AP236" s="68"/>
      <c r="AQ236" s="67">
        <f>(AP236*$D236*$E236*$G236*$J236*$AQ$8)</f>
        <v>0</v>
      </c>
      <c r="AR236" s="68"/>
      <c r="AS236" s="68">
        <f>(AR236*$D236*$E236*$G236*$J236*$AS$8)</f>
        <v>0</v>
      </c>
      <c r="AT236" s="68">
        <v>0</v>
      </c>
      <c r="AU236" s="68">
        <f>(AT236*$D236*$E236*$G236*$J236*$AU$8)</f>
        <v>0</v>
      </c>
      <c r="AV236" s="68">
        <v>0</v>
      </c>
      <c r="AW236" s="67">
        <f>(AV236*$D236*$E236*$G236*$J236*$AW$8)</f>
        <v>0</v>
      </c>
      <c r="AX236" s="68">
        <v>0</v>
      </c>
      <c r="AY236" s="67">
        <f>(AX236*$D236*$E236*$G236*$J236*$AY$8)</f>
        <v>0</v>
      </c>
      <c r="AZ236" s="68">
        <v>0</v>
      </c>
      <c r="BA236" s="67">
        <f>(AZ236*$D236*$E236*$G236*$J236*$BA$8)</f>
        <v>0</v>
      </c>
      <c r="BB236" s="68"/>
      <c r="BC236" s="67">
        <f>(BB236*$D236*$E236*$G236*$J236*$BC$8)</f>
        <v>0</v>
      </c>
      <c r="BD236" s="68"/>
      <c r="BE236" s="67">
        <f>(BD236*$D236*$E236*$G236*$J236*$BE$8)</f>
        <v>0</v>
      </c>
      <c r="BF236" s="68">
        <v>3</v>
      </c>
      <c r="BG236" s="67">
        <f>(BF236*$D236*$E236*$G236*$K236*$BG$8)</f>
        <v>138499.19999999998</v>
      </c>
      <c r="BH236" s="68">
        <v>2</v>
      </c>
      <c r="BI236" s="67">
        <f>(BH236*$D236*$E236*$G236*$K236*$BI$8)</f>
        <v>92332.800000000003</v>
      </c>
      <c r="BJ236" s="68">
        <v>0</v>
      </c>
      <c r="BK236" s="67">
        <f>(BJ236*$D236*$E236*$G236*$K236*$BK$8)</f>
        <v>0</v>
      </c>
      <c r="BL236" s="68">
        <v>0</v>
      </c>
      <c r="BM236" s="67">
        <f>(BL236*$D236*$E236*$G236*$K236*$BM$8)</f>
        <v>0</v>
      </c>
      <c r="BN236" s="68"/>
      <c r="BO236" s="67">
        <f>(BN236*$D236*$E236*$G236*$K236*$BO$8)</f>
        <v>0</v>
      </c>
      <c r="BP236" s="68">
        <v>1</v>
      </c>
      <c r="BQ236" s="67">
        <f>(BP236*$D236*$E236*$G236*$K236*$BQ$8)</f>
        <v>46166.400000000001</v>
      </c>
      <c r="BR236" s="68">
        <v>1</v>
      </c>
      <c r="BS236" s="67">
        <f>(BR236*$D236*$E236*$G236*$K236*$BS$8)</f>
        <v>57708</v>
      </c>
      <c r="BT236" s="68"/>
      <c r="BU236" s="67">
        <f>(BT236*$D236*$E236*$G236*$K236*$BU$8)</f>
        <v>0</v>
      </c>
      <c r="BV236" s="68"/>
      <c r="BW236" s="67">
        <f>(BV236*$D236*$E236*$G236*$K236*$BW$8)</f>
        <v>0</v>
      </c>
      <c r="BX236" s="68">
        <v>1</v>
      </c>
      <c r="BY236" s="67">
        <f>(BX236*$D236*$E236*$G236*$K236*$BY$8)</f>
        <v>46166.400000000001</v>
      </c>
      <c r="BZ236" s="68"/>
      <c r="CA236" s="75">
        <f>(BZ236*$D236*$E236*$G236*$K236*$CA$8)</f>
        <v>0</v>
      </c>
      <c r="CB236" s="68">
        <v>0</v>
      </c>
      <c r="CC236" s="67">
        <f>(CB236*$D236*$E236*$G236*$J236*$CC$8)</f>
        <v>0</v>
      </c>
      <c r="CD236" s="68">
        <v>0</v>
      </c>
      <c r="CE236" s="67">
        <f>(CD236*$D236*$E236*$G236*$J236*$CE$8)</f>
        <v>0</v>
      </c>
      <c r="CF236" s="68">
        <v>0</v>
      </c>
      <c r="CG236" s="67">
        <f>(CF236*$D236*$E236*$G236*$J236*$CG$8)</f>
        <v>0</v>
      </c>
      <c r="CH236" s="68"/>
      <c r="CI236" s="68">
        <f>(CH236*$D236*$E236*$G236*$J236*$CI$8)</f>
        <v>0</v>
      </c>
      <c r="CJ236" s="68"/>
      <c r="CK236" s="67">
        <f>(CJ236*$D236*$E236*$G236*$K236*$CK$8)</f>
        <v>0</v>
      </c>
      <c r="CL236" s="68">
        <v>0</v>
      </c>
      <c r="CM236" s="67">
        <f>(CL236*$D236*$E236*$G236*$J236*$CM$8)</f>
        <v>0</v>
      </c>
      <c r="CN236" s="68"/>
      <c r="CO236" s="67">
        <f>(CN236*$D236*$E236*$G236*$J236*$CO$8)</f>
        <v>0</v>
      </c>
      <c r="CP236" s="68"/>
      <c r="CQ236" s="67">
        <f>(CP236*$D236*$E236*$G236*$J236*$CQ$8)</f>
        <v>0</v>
      </c>
      <c r="CR236" s="68"/>
      <c r="CS236" s="67">
        <f>(CR236*$D236*$E236*$G236*$J236*$CS$8)</f>
        <v>0</v>
      </c>
      <c r="CT236" s="68"/>
      <c r="CU236" s="67">
        <f>(CT236*$D236*$E236*$G236*$J236*$CU$8)</f>
        <v>0</v>
      </c>
      <c r="CV236" s="68">
        <v>0</v>
      </c>
      <c r="CW236" s="67">
        <f>(CV236*$D236*$E236*$G236*$K236*$CW$8)</f>
        <v>0</v>
      </c>
      <c r="CX236" s="82"/>
      <c r="CY236" s="67">
        <f>(CX236*$D236*$E236*$G236*$K236*$CY$8)</f>
        <v>0</v>
      </c>
      <c r="CZ236" s="68"/>
      <c r="DA236" s="67">
        <f>(CZ236*$D236*$E236*$G236*$J236*$DA$8)</f>
        <v>0</v>
      </c>
      <c r="DB236" s="68">
        <v>0</v>
      </c>
      <c r="DC236" s="73">
        <f>(DB236*$D236*$E236*$G236*$K236*$DC$8)</f>
        <v>0</v>
      </c>
      <c r="DD236" s="68"/>
      <c r="DE236" s="67">
        <f>(DD236*$D236*$E236*$G236*$K236*$DE$8)</f>
        <v>0</v>
      </c>
      <c r="DF236" s="83"/>
      <c r="DG236" s="67">
        <f>(DF236*$D236*$E236*$G236*$K236*$DG$8)</f>
        <v>0</v>
      </c>
      <c r="DH236" s="68"/>
      <c r="DI236" s="67">
        <f>(DH236*$D236*$E236*$G236*$K236*$DI$8)</f>
        <v>0</v>
      </c>
      <c r="DJ236" s="68"/>
      <c r="DK236" s="67">
        <f>(DJ236*$D236*$E236*$G236*$L236*$DK$8)</f>
        <v>0</v>
      </c>
      <c r="DL236" s="68"/>
      <c r="DM236" s="75">
        <f>(DL236*$D236*$E236*$G236*$M236*$DM$8)</f>
        <v>0</v>
      </c>
      <c r="DN236" s="77">
        <f t="shared" si="1111"/>
        <v>28</v>
      </c>
      <c r="DO236" s="75">
        <f t="shared" si="1111"/>
        <v>1227256.7999999998</v>
      </c>
    </row>
    <row r="237" spans="1:119" ht="24.75" customHeight="1" x14ac:dyDescent="0.25">
      <c r="A237" s="78"/>
      <c r="B237" s="79">
        <v>203</v>
      </c>
      <c r="C237" s="60" t="s">
        <v>364</v>
      </c>
      <c r="D237" s="61">
        <v>22900</v>
      </c>
      <c r="E237" s="80">
        <v>2.37</v>
      </c>
      <c r="F237" s="80"/>
      <c r="G237" s="127">
        <v>1</v>
      </c>
      <c r="H237" s="128"/>
      <c r="I237" s="128"/>
      <c r="J237" s="61">
        <v>1.4</v>
      </c>
      <c r="K237" s="61">
        <v>1.68</v>
      </c>
      <c r="L237" s="61">
        <v>2.23</v>
      </c>
      <c r="M237" s="65">
        <v>2.57</v>
      </c>
      <c r="N237" s="68">
        <v>266</v>
      </c>
      <c r="O237" s="67">
        <f t="shared" si="1043"/>
        <v>22232391.720000003</v>
      </c>
      <c r="P237" s="68">
        <f>7+9</f>
        <v>16</v>
      </c>
      <c r="Q237" s="68">
        <f>(P237*$D237*$E237*$G237*$J237*$Q$8)</f>
        <v>1337286.72</v>
      </c>
      <c r="R237" s="68"/>
      <c r="S237" s="67">
        <f>(R237*$D237*$E237*$G237*$J237*$S$8)</f>
        <v>0</v>
      </c>
      <c r="T237" s="68"/>
      <c r="U237" s="67">
        <f t="shared" si="1164"/>
        <v>0</v>
      </c>
      <c r="V237" s="68">
        <v>0</v>
      </c>
      <c r="W237" s="67">
        <f>(V237*$D237*$E237*$G237*$J237*$W$8)</f>
        <v>0</v>
      </c>
      <c r="X237" s="68">
        <v>0</v>
      </c>
      <c r="Y237" s="67">
        <f>(X237*$D237*$E237*$G237*$J237*$Y$8)</f>
        <v>0</v>
      </c>
      <c r="Z237" s="68"/>
      <c r="AA237" s="67">
        <f>(Z237*$D237*$E237*$G237*$J237*$AA$8)</f>
        <v>0</v>
      </c>
      <c r="AB237" s="68">
        <v>0</v>
      </c>
      <c r="AC237" s="67">
        <f>(AB237*$D237*$E237*$G237*$J237*$AC$8)</f>
        <v>0</v>
      </c>
      <c r="AD237" s="68">
        <v>52</v>
      </c>
      <c r="AE237" s="67">
        <f>(AD237*$D237*$E237*$G237*$J237*$AE$8)</f>
        <v>4346181.84</v>
      </c>
      <c r="AF237" s="68"/>
      <c r="AG237" s="67">
        <f>(AF237*$D237*$E237*$G237*$J237*$AG$8)</f>
        <v>0</v>
      </c>
      <c r="AH237" s="68"/>
      <c r="AI237" s="67">
        <f>(AH237*$D237*$E237*$G237*$J237*$AI$8)</f>
        <v>0</v>
      </c>
      <c r="AJ237" s="68"/>
      <c r="AK237" s="67">
        <f>(AJ237*$D237*$E237*$G237*$J237*$AK$8)</f>
        <v>0</v>
      </c>
      <c r="AL237" s="82"/>
      <c r="AM237" s="67">
        <f>(AL237*$D237*$E237*$G237*$K237*$AM$8)</f>
        <v>0</v>
      </c>
      <c r="AN237" s="68">
        <v>2</v>
      </c>
      <c r="AO237" s="73">
        <f>(AN237*$D237*$E237*$G237*$K237*$AO$8)</f>
        <v>200593.008</v>
      </c>
      <c r="AP237" s="68"/>
      <c r="AQ237" s="67">
        <f>(AP237*$D237*$E237*$G237*$J237*$AQ$8)</f>
        <v>0</v>
      </c>
      <c r="AR237" s="68">
        <v>2</v>
      </c>
      <c r="AS237" s="68">
        <f>(AR237*$D237*$E237*$G237*$J237*$AS$8)</f>
        <v>136767.96</v>
      </c>
      <c r="AT237" s="68">
        <v>3</v>
      </c>
      <c r="AU237" s="68">
        <f>(AT237*$D237*$E237*$G237*$J237*$AU$8)</f>
        <v>262138.58999999997</v>
      </c>
      <c r="AV237" s="68">
        <v>0</v>
      </c>
      <c r="AW237" s="67">
        <f>(AV237*$D237*$E237*$G237*$J237*$AW$8)</f>
        <v>0</v>
      </c>
      <c r="AX237" s="68">
        <v>0</v>
      </c>
      <c r="AY237" s="67">
        <f>(AX237*$D237*$E237*$G237*$J237*$AY$8)</f>
        <v>0</v>
      </c>
      <c r="AZ237" s="68">
        <v>0</v>
      </c>
      <c r="BA237" s="67">
        <f>(AZ237*$D237*$E237*$G237*$J237*$BA$8)</f>
        <v>0</v>
      </c>
      <c r="BB237" s="68"/>
      <c r="BC237" s="67">
        <f>(BB237*$D237*$E237*$G237*$J237*$BC$8)</f>
        <v>0</v>
      </c>
      <c r="BD237" s="68"/>
      <c r="BE237" s="67">
        <f>(BD237*$D237*$E237*$G237*$J237*$BE$8)</f>
        <v>0</v>
      </c>
      <c r="BF237" s="68">
        <v>91</v>
      </c>
      <c r="BG237" s="67">
        <f>(BF237*$D237*$E237*$G237*$K237*$BG$8)</f>
        <v>8297256.2399999993</v>
      </c>
      <c r="BH237" s="68">
        <v>30</v>
      </c>
      <c r="BI237" s="67">
        <f>(BH237*$D237*$E237*$G237*$K237*$BI$8)</f>
        <v>2735359.1999999997</v>
      </c>
      <c r="BJ237" s="68">
        <v>0</v>
      </c>
      <c r="BK237" s="67">
        <f>(BJ237*$D237*$E237*$G237*$K237*$BK$8)</f>
        <v>0</v>
      </c>
      <c r="BL237" s="68">
        <v>0</v>
      </c>
      <c r="BM237" s="67">
        <f>(BL237*$D237*$E237*$G237*$K237*$BM$8)</f>
        <v>0</v>
      </c>
      <c r="BN237" s="68">
        <v>7</v>
      </c>
      <c r="BO237" s="67">
        <f>(BN237*$D237*$E237*$G237*$K237*$BO$8)</f>
        <v>702075.52800000005</v>
      </c>
      <c r="BP237" s="68"/>
      <c r="BQ237" s="67">
        <f>(BP237*$D237*$E237*$G237*$K237*$BQ$8)</f>
        <v>0</v>
      </c>
      <c r="BR237" s="68"/>
      <c r="BS237" s="67">
        <f>(BR237*$D237*$E237*$G237*$K237*$BS$8)</f>
        <v>0</v>
      </c>
      <c r="BT237" s="68"/>
      <c r="BU237" s="67">
        <f>(BT237*$D237*$E237*$G237*$K237*$BU$8)</f>
        <v>0</v>
      </c>
      <c r="BV237" s="68">
        <v>8</v>
      </c>
      <c r="BW237" s="67">
        <f>(BV237*$D237*$E237*$G237*$K237*$BW$8)</f>
        <v>911786.4</v>
      </c>
      <c r="BX237" s="68"/>
      <c r="BY237" s="67">
        <f>(BX237*$D237*$E237*$G237*$K237*$BY$8)</f>
        <v>0</v>
      </c>
      <c r="BZ237" s="68"/>
      <c r="CA237" s="75">
        <f>(BZ237*$D237*$E237*$G237*$K237*$CA$8)</f>
        <v>0</v>
      </c>
      <c r="CB237" s="68">
        <v>0</v>
      </c>
      <c r="CC237" s="67">
        <f>(CB237*$D237*$E237*$G237*$J237*$CC$8)</f>
        <v>0</v>
      </c>
      <c r="CD237" s="68">
        <v>0</v>
      </c>
      <c r="CE237" s="67">
        <f>(CD237*$D237*$E237*$G237*$J237*$CE$8)</f>
        <v>0</v>
      </c>
      <c r="CF237" s="68"/>
      <c r="CG237" s="67">
        <f>(CF237*$D237*$E237*$G237*$J237*$CG$8)</f>
        <v>0</v>
      </c>
      <c r="CH237" s="68"/>
      <c r="CI237" s="68">
        <f>(CH237*$D237*$E237*$G237*$J237*$CI$8)</f>
        <v>0</v>
      </c>
      <c r="CJ237" s="68"/>
      <c r="CK237" s="67">
        <f>(CJ237*$D237*$E237*$G237*$K237*$CK$8)</f>
        <v>0</v>
      </c>
      <c r="CL237" s="68">
        <v>0</v>
      </c>
      <c r="CM237" s="67">
        <f>(CL237*$D237*$E237*$G237*$J237*$CM$8)</f>
        <v>0</v>
      </c>
      <c r="CN237" s="68"/>
      <c r="CO237" s="67">
        <f>(CN237*$D237*$E237*$G237*$J237*$CO$8)</f>
        <v>0</v>
      </c>
      <c r="CP237" s="68"/>
      <c r="CQ237" s="67">
        <f>(CP237*$D237*$E237*$G237*$J237*$CQ$8)</f>
        <v>0</v>
      </c>
      <c r="CR237" s="68"/>
      <c r="CS237" s="67">
        <f>(CR237*$D237*$E237*$G237*$J237*$CS$8)</f>
        <v>0</v>
      </c>
      <c r="CT237" s="68"/>
      <c r="CU237" s="67">
        <f>(CT237*$D237*$E237*$G237*$J237*$CU$8)</f>
        <v>0</v>
      </c>
      <c r="CV237" s="68">
        <v>0</v>
      </c>
      <c r="CW237" s="67">
        <f>(CV237*$D237*$E237*$G237*$K237*$CW$8)</f>
        <v>0</v>
      </c>
      <c r="CX237" s="82"/>
      <c r="CY237" s="67">
        <f>(CX237*$D237*$E237*$G237*$K237*$CY$8)</f>
        <v>0</v>
      </c>
      <c r="CZ237" s="68"/>
      <c r="DA237" s="67">
        <f>(CZ237*$D237*$E237*$G237*$J237*$DA$8)</f>
        <v>0</v>
      </c>
      <c r="DB237" s="68">
        <v>0</v>
      </c>
      <c r="DC237" s="73">
        <f>(DB237*$D237*$E237*$G237*$K237*$DC$8)</f>
        <v>0</v>
      </c>
      <c r="DD237" s="68"/>
      <c r="DE237" s="67">
        <f>(DD237*$D237*$E237*$G237*$K237*$DE$8)</f>
        <v>0</v>
      </c>
      <c r="DF237" s="83"/>
      <c r="DG237" s="67">
        <f>(DF237*$D237*$E237*$G237*$K237*$DG$8)</f>
        <v>0</v>
      </c>
      <c r="DH237" s="68"/>
      <c r="DI237" s="67">
        <f>(DH237*$D237*$E237*$G237*$K237*$DI$8)</f>
        <v>0</v>
      </c>
      <c r="DJ237" s="68"/>
      <c r="DK237" s="67">
        <f>(DJ237*$D237*$E237*$G237*$L237*$DK$8)</f>
        <v>0</v>
      </c>
      <c r="DL237" s="68"/>
      <c r="DM237" s="75">
        <f>(DL237*$D237*$E237*$G237*$M237*$DM$8)</f>
        <v>0</v>
      </c>
      <c r="DN237" s="77">
        <f t="shared" si="1111"/>
        <v>477</v>
      </c>
      <c r="DO237" s="75">
        <f t="shared" si="1111"/>
        <v>41161837.206</v>
      </c>
    </row>
    <row r="238" spans="1:119" ht="26.25" customHeight="1" x14ac:dyDescent="0.25">
      <c r="A238" s="78"/>
      <c r="B238" s="79">
        <v>204</v>
      </c>
      <c r="C238" s="60" t="s">
        <v>365</v>
      </c>
      <c r="D238" s="61">
        <v>22900</v>
      </c>
      <c r="E238" s="80">
        <v>4.13</v>
      </c>
      <c r="F238" s="80"/>
      <c r="G238" s="127">
        <v>0.9</v>
      </c>
      <c r="H238" s="128"/>
      <c r="I238" s="128"/>
      <c r="J238" s="61">
        <v>1.4</v>
      </c>
      <c r="K238" s="61">
        <v>1.68</v>
      </c>
      <c r="L238" s="61">
        <v>2.23</v>
      </c>
      <c r="M238" s="65">
        <v>2.57</v>
      </c>
      <c r="N238" s="68">
        <v>220</v>
      </c>
      <c r="O238" s="67">
        <f t="shared" ref="O238:O240" si="1165">(N238*$D238*$E238*$G238*$J238)</f>
        <v>26216744.399999999</v>
      </c>
      <c r="P238" s="68">
        <v>10</v>
      </c>
      <c r="Q238" s="68">
        <f t="shared" ref="Q238:Q240" si="1166">(P238*$D238*$E238*$G238*$J238)</f>
        <v>1191670.2</v>
      </c>
      <c r="R238" s="68"/>
      <c r="S238" s="67">
        <f t="shared" ref="S238:S240" si="1167">(R238*$D238*$E238*$G238*$J238)</f>
        <v>0</v>
      </c>
      <c r="T238" s="68"/>
      <c r="U238" s="67">
        <f t="shared" ref="U238:U240" si="1168">(T238*$D238*$E238*$G238*$J238)</f>
        <v>0</v>
      </c>
      <c r="V238" s="68">
        <v>0</v>
      </c>
      <c r="W238" s="67">
        <f t="shared" ref="W238:W240" si="1169">(V238*$D238*$E238*$G238*$J238)</f>
        <v>0</v>
      </c>
      <c r="X238" s="68">
        <v>0</v>
      </c>
      <c r="Y238" s="67">
        <f t="shared" ref="Y238:Y240" si="1170">(X238*$D238*$E238*$G238*$J238)</f>
        <v>0</v>
      </c>
      <c r="Z238" s="68"/>
      <c r="AA238" s="67">
        <f t="shared" ref="AA238:AA240" si="1171">(Z238*$D238*$E238*$G238*$J238)</f>
        <v>0</v>
      </c>
      <c r="AB238" s="68">
        <v>0</v>
      </c>
      <c r="AC238" s="67">
        <f t="shared" ref="AC238:AC240" si="1172">(AB238*$D238*$E238*$G238*$J238)</f>
        <v>0</v>
      </c>
      <c r="AD238" s="68">
        <v>29</v>
      </c>
      <c r="AE238" s="67">
        <f t="shared" ref="AE238:AE240" si="1173">(AD238*$D238*$E238*$G238*$J238)</f>
        <v>3455843.58</v>
      </c>
      <c r="AF238" s="88">
        <v>15</v>
      </c>
      <c r="AG238" s="67">
        <f t="shared" ref="AG238:AG240" si="1174">(AF238*$D238*$E238*$G238*$J238)</f>
        <v>1787505.2999999998</v>
      </c>
      <c r="AH238" s="68">
        <v>1</v>
      </c>
      <c r="AI238" s="67">
        <f t="shared" ref="AI238:AI240" si="1175">(AH238*$D238*$E238*$G238*$J238)</f>
        <v>119167.01999999999</v>
      </c>
      <c r="AJ238" s="68"/>
      <c r="AK238" s="67">
        <f t="shared" ref="AK238:AK240" si="1176">(AJ238*$D238*$E238*$G238*$J238)</f>
        <v>0</v>
      </c>
      <c r="AL238" s="82"/>
      <c r="AM238" s="67">
        <f t="shared" ref="AM238:AM240" si="1177">(AL238*$D238*$E238*$G238*$K238)</f>
        <v>0</v>
      </c>
      <c r="AN238" s="68"/>
      <c r="AO238" s="73">
        <f t="shared" ref="AO238:AO240" si="1178">(AN238*$D238*$E238*$G238*$K238)</f>
        <v>0</v>
      </c>
      <c r="AP238" s="68"/>
      <c r="AQ238" s="67">
        <f t="shared" ref="AQ238:AQ240" si="1179">(AP238*$D238*$E238*$G238*$J238)</f>
        <v>0</v>
      </c>
      <c r="AR238" s="68"/>
      <c r="AS238" s="68">
        <f t="shared" ref="AS238:AS240" si="1180">(AR238*$D238*$E238*$G238*$J238)</f>
        <v>0</v>
      </c>
      <c r="AT238" s="68">
        <v>2</v>
      </c>
      <c r="AU238" s="68">
        <f t="shared" ref="AU238:AU240" si="1181">(AT238*$D238*$E238*$G238*$J238)</f>
        <v>238334.03999999998</v>
      </c>
      <c r="AV238" s="68">
        <v>0</v>
      </c>
      <c r="AW238" s="67">
        <f t="shared" ref="AW238:AW240" si="1182">(AV238*$D238*$E238*$G238*$J238)</f>
        <v>0</v>
      </c>
      <c r="AX238" s="68">
        <v>0</v>
      </c>
      <c r="AY238" s="67">
        <f t="shared" ref="AY238:AY240" si="1183">(AX238*$D238*$E238*$G238*$J238)</f>
        <v>0</v>
      </c>
      <c r="AZ238" s="68">
        <v>0</v>
      </c>
      <c r="BA238" s="67">
        <f t="shared" ref="BA238:BA240" si="1184">(AZ238*$D238*$E238*$G238*$J238)</f>
        <v>0</v>
      </c>
      <c r="BB238" s="68"/>
      <c r="BC238" s="67">
        <f t="shared" ref="BC238:BC240" si="1185">(BB238*$D238*$E238*$G238*$J238)</f>
        <v>0</v>
      </c>
      <c r="BD238" s="68"/>
      <c r="BE238" s="67">
        <f t="shared" ref="BE238:BE240" si="1186">(BD238*$D238*$E238*$G238*$J238)</f>
        <v>0</v>
      </c>
      <c r="BF238" s="68">
        <v>7</v>
      </c>
      <c r="BG238" s="67">
        <f t="shared" ref="BG238:BG240" si="1187">(BF238*$D238*$E238*$G238*$K238)</f>
        <v>1001002.9679999999</v>
      </c>
      <c r="BH238" s="68">
        <v>16</v>
      </c>
      <c r="BI238" s="67">
        <f t="shared" ref="BI238:BI240" si="1188">(BH238*$D238*$E238*$G238*$K238)</f>
        <v>2288006.784</v>
      </c>
      <c r="BJ238" s="68">
        <v>0</v>
      </c>
      <c r="BK238" s="67">
        <f t="shared" ref="BK238:BK240" si="1189">(BJ238*$D238*$E238*$G238*$K238)</f>
        <v>0</v>
      </c>
      <c r="BL238" s="68">
        <v>0</v>
      </c>
      <c r="BM238" s="67">
        <f t="shared" ref="BM238:BM240" si="1190">(BL238*$D238*$E238*$G238*$K238)</f>
        <v>0</v>
      </c>
      <c r="BN238" s="68"/>
      <c r="BO238" s="67">
        <f t="shared" ref="BO238:BO240" si="1191">(BN238*$D238*$E238*$G238*$K238)</f>
        <v>0</v>
      </c>
      <c r="BP238" s="68"/>
      <c r="BQ238" s="67">
        <f t="shared" ref="BQ238:BQ240" si="1192">(BP238*$D238*$E238*$G238*$K238)</f>
        <v>0</v>
      </c>
      <c r="BR238" s="68">
        <v>1</v>
      </c>
      <c r="BS238" s="67">
        <f t="shared" ref="BS238:BS240" si="1193">(BR238*$D238*$E238*$G238*$K238)</f>
        <v>143000.424</v>
      </c>
      <c r="BT238" s="68"/>
      <c r="BU238" s="67">
        <f t="shared" ref="BU238:BU240" si="1194">(BT238*$D238*$E238*$G238*$K238)</f>
        <v>0</v>
      </c>
      <c r="BV238" s="68"/>
      <c r="BW238" s="67">
        <f t="shared" ref="BW238:BW240" si="1195">(BV238*$D238*$E238*$G238*$K238)</f>
        <v>0</v>
      </c>
      <c r="BX238" s="68"/>
      <c r="BY238" s="67">
        <f t="shared" ref="BY238:BY240" si="1196">(BX238*$D238*$E238*$G238*$K238)</f>
        <v>0</v>
      </c>
      <c r="BZ238" s="68"/>
      <c r="CA238" s="75">
        <f t="shared" ref="CA238:CA240" si="1197">(BZ238*$D238*$E238*$G238*$K238)</f>
        <v>0</v>
      </c>
      <c r="CB238" s="68">
        <v>0</v>
      </c>
      <c r="CC238" s="67">
        <f t="shared" ref="CC238:CC240" si="1198">(CB238*$D238*$E238*$G238*$J238)</f>
        <v>0</v>
      </c>
      <c r="CD238" s="68">
        <v>0</v>
      </c>
      <c r="CE238" s="67">
        <f t="shared" ref="CE238:CE240" si="1199">(CD238*$D238*$E238*$G238*$J238)</f>
        <v>0</v>
      </c>
      <c r="CF238" s="68">
        <v>0</v>
      </c>
      <c r="CG238" s="67">
        <f t="shared" ref="CG238:CG240" si="1200">(CF238*$D238*$E238*$G238*$J238)</f>
        <v>0</v>
      </c>
      <c r="CH238" s="68"/>
      <c r="CI238" s="68">
        <f t="shared" ref="CI238:CI240" si="1201">(CH238*$D238*$E238*$G238*$J238)</f>
        <v>0</v>
      </c>
      <c r="CJ238" s="68"/>
      <c r="CK238" s="67">
        <f t="shared" ref="CK238:CK240" si="1202">(CJ238*$D238*$E238*$G238*$K238)</f>
        <v>0</v>
      </c>
      <c r="CL238" s="68">
        <v>0</v>
      </c>
      <c r="CM238" s="67">
        <f t="shared" ref="CM238:CM240" si="1203">(CL238*$D238*$E238*$G238*$J238)</f>
        <v>0</v>
      </c>
      <c r="CN238" s="68"/>
      <c r="CO238" s="67">
        <f t="shared" ref="CO238:CO240" si="1204">(CN238*$D238*$E238*$G238*$J238)</f>
        <v>0</v>
      </c>
      <c r="CP238" s="68"/>
      <c r="CQ238" s="67">
        <f t="shared" ref="CQ238:CQ240" si="1205">(CP238*$D238*$E238*$G238*$J238)</f>
        <v>0</v>
      </c>
      <c r="CR238" s="68"/>
      <c r="CS238" s="67">
        <f t="shared" ref="CS238:CS240" si="1206">(CR238*$D238*$E238*$G238*$J238)</f>
        <v>0</v>
      </c>
      <c r="CT238" s="68"/>
      <c r="CU238" s="67">
        <f t="shared" ref="CU238:CU240" si="1207">(CT238*$D238*$E238*$G238*$J238)</f>
        <v>0</v>
      </c>
      <c r="CV238" s="68">
        <v>0</v>
      </c>
      <c r="CW238" s="67">
        <f t="shared" ref="CW238:CW240" si="1208">(CV238*$D238*$E238*$G238*$K238)</f>
        <v>0</v>
      </c>
      <c r="CX238" s="82"/>
      <c r="CY238" s="67">
        <f t="shared" ref="CY238:CY240" si="1209">(CX238*$D238*$E238*$G238*$K238)</f>
        <v>0</v>
      </c>
      <c r="CZ238" s="68"/>
      <c r="DA238" s="67">
        <f t="shared" ref="DA238:DA240" si="1210">(CZ238*$D238*$E238*$G238*$J238)</f>
        <v>0</v>
      </c>
      <c r="DB238" s="68">
        <v>0</v>
      </c>
      <c r="DC238" s="73">
        <f t="shared" ref="DC238:DC240" si="1211">(DB238*$D238*$E238*$G238*$K238)</f>
        <v>0</v>
      </c>
      <c r="DD238" s="68">
        <v>0</v>
      </c>
      <c r="DE238" s="67">
        <f t="shared" ref="DE238:DE240" si="1212">(DD238*$D238*$E238*$G238*$K238)</f>
        <v>0</v>
      </c>
      <c r="DF238" s="83"/>
      <c r="DG238" s="67">
        <f t="shared" ref="DG238:DG240" si="1213">(DF238*$D238*$E238*$G238*$K238)</f>
        <v>0</v>
      </c>
      <c r="DH238" s="68"/>
      <c r="DI238" s="67">
        <f t="shared" ref="DI238:DI240" si="1214">(DH238*$D238*$E238*$G238*$K238)</f>
        <v>0</v>
      </c>
      <c r="DJ238" s="68"/>
      <c r="DK238" s="67">
        <f t="shared" ref="DK238:DK240" si="1215">(DJ238*$D238*$E238*$G238*$L238)</f>
        <v>0</v>
      </c>
      <c r="DL238" s="68"/>
      <c r="DM238" s="75">
        <f t="shared" ref="DM238:DM240" si="1216">(DL238*$D238*$E238*$G238*$M238)</f>
        <v>0</v>
      </c>
      <c r="DN238" s="77">
        <f t="shared" si="1111"/>
        <v>301</v>
      </c>
      <c r="DO238" s="75">
        <f t="shared" si="1111"/>
        <v>36441274.716000006</v>
      </c>
    </row>
    <row r="239" spans="1:119" ht="26.25" customHeight="1" x14ac:dyDescent="0.25">
      <c r="A239" s="78"/>
      <c r="B239" s="79">
        <v>205</v>
      </c>
      <c r="C239" s="60" t="s">
        <v>366</v>
      </c>
      <c r="D239" s="61">
        <v>22900</v>
      </c>
      <c r="E239" s="80">
        <v>6.08</v>
      </c>
      <c r="F239" s="80"/>
      <c r="G239" s="63">
        <v>1</v>
      </c>
      <c r="H239" s="64"/>
      <c r="I239" s="64"/>
      <c r="J239" s="61">
        <v>1.4</v>
      </c>
      <c r="K239" s="61">
        <v>1.68</v>
      </c>
      <c r="L239" s="61">
        <v>2.23</v>
      </c>
      <c r="M239" s="65">
        <v>2.57</v>
      </c>
      <c r="N239" s="68">
        <v>12</v>
      </c>
      <c r="O239" s="67">
        <f t="shared" si="1165"/>
        <v>2339097.5999999996</v>
      </c>
      <c r="P239" s="68">
        <v>20</v>
      </c>
      <c r="Q239" s="68">
        <f t="shared" si="1166"/>
        <v>3898495.9999999995</v>
      </c>
      <c r="R239" s="68"/>
      <c r="S239" s="67">
        <f t="shared" si="1167"/>
        <v>0</v>
      </c>
      <c r="T239" s="68"/>
      <c r="U239" s="67">
        <f t="shared" si="1168"/>
        <v>0</v>
      </c>
      <c r="V239" s="68"/>
      <c r="W239" s="67">
        <f t="shared" si="1169"/>
        <v>0</v>
      </c>
      <c r="X239" s="68"/>
      <c r="Y239" s="67">
        <f t="shared" si="1170"/>
        <v>0</v>
      </c>
      <c r="Z239" s="68"/>
      <c r="AA239" s="67">
        <f t="shared" si="1171"/>
        <v>0</v>
      </c>
      <c r="AB239" s="68"/>
      <c r="AC239" s="67">
        <f t="shared" si="1172"/>
        <v>0</v>
      </c>
      <c r="AD239" s="68"/>
      <c r="AE239" s="67">
        <f t="shared" si="1173"/>
        <v>0</v>
      </c>
      <c r="AF239" s="68">
        <v>16</v>
      </c>
      <c r="AG239" s="67">
        <f t="shared" si="1174"/>
        <v>3118796.7999999998</v>
      </c>
      <c r="AH239" s="70"/>
      <c r="AI239" s="67">
        <f t="shared" si="1175"/>
        <v>0</v>
      </c>
      <c r="AJ239" s="68"/>
      <c r="AK239" s="67">
        <f t="shared" si="1176"/>
        <v>0</v>
      </c>
      <c r="AL239" s="82"/>
      <c r="AM239" s="67">
        <f t="shared" si="1177"/>
        <v>0</v>
      </c>
      <c r="AN239" s="68"/>
      <c r="AO239" s="73">
        <f t="shared" si="1178"/>
        <v>0</v>
      </c>
      <c r="AP239" s="68"/>
      <c r="AQ239" s="67">
        <f t="shared" si="1179"/>
        <v>0</v>
      </c>
      <c r="AR239" s="68"/>
      <c r="AS239" s="68">
        <f t="shared" si="1180"/>
        <v>0</v>
      </c>
      <c r="AT239" s="68">
        <v>2</v>
      </c>
      <c r="AU239" s="68">
        <f t="shared" si="1181"/>
        <v>389849.59999999998</v>
      </c>
      <c r="AV239" s="68"/>
      <c r="AW239" s="67">
        <f t="shared" si="1182"/>
        <v>0</v>
      </c>
      <c r="AX239" s="68"/>
      <c r="AY239" s="67">
        <f t="shared" si="1183"/>
        <v>0</v>
      </c>
      <c r="AZ239" s="68"/>
      <c r="BA239" s="67">
        <f t="shared" si="1184"/>
        <v>0</v>
      </c>
      <c r="BB239" s="68"/>
      <c r="BC239" s="67">
        <f t="shared" si="1185"/>
        <v>0</v>
      </c>
      <c r="BD239" s="68"/>
      <c r="BE239" s="67">
        <f t="shared" si="1186"/>
        <v>0</v>
      </c>
      <c r="BF239" s="68"/>
      <c r="BG239" s="67">
        <f t="shared" si="1187"/>
        <v>0</v>
      </c>
      <c r="BH239" s="68">
        <v>1</v>
      </c>
      <c r="BI239" s="67">
        <f t="shared" si="1188"/>
        <v>233909.75999999998</v>
      </c>
      <c r="BJ239" s="68"/>
      <c r="BK239" s="67">
        <f t="shared" si="1189"/>
        <v>0</v>
      </c>
      <c r="BL239" s="68"/>
      <c r="BM239" s="67">
        <f t="shared" si="1190"/>
        <v>0</v>
      </c>
      <c r="BN239" s="68"/>
      <c r="BO239" s="67">
        <f t="shared" si="1191"/>
        <v>0</v>
      </c>
      <c r="BP239" s="68"/>
      <c r="BQ239" s="67">
        <f t="shared" si="1192"/>
        <v>0</v>
      </c>
      <c r="BR239" s="68"/>
      <c r="BS239" s="67">
        <f t="shared" si="1193"/>
        <v>0</v>
      </c>
      <c r="BT239" s="68"/>
      <c r="BU239" s="67">
        <f t="shared" si="1194"/>
        <v>0</v>
      </c>
      <c r="BV239" s="68"/>
      <c r="BW239" s="67">
        <f t="shared" si="1195"/>
        <v>0</v>
      </c>
      <c r="BX239" s="68"/>
      <c r="BY239" s="67">
        <f t="shared" si="1196"/>
        <v>0</v>
      </c>
      <c r="BZ239" s="68"/>
      <c r="CA239" s="75">
        <f t="shared" si="1197"/>
        <v>0</v>
      </c>
      <c r="CB239" s="68"/>
      <c r="CC239" s="67">
        <f t="shared" si="1198"/>
        <v>0</v>
      </c>
      <c r="CD239" s="68"/>
      <c r="CE239" s="67">
        <f t="shared" si="1199"/>
        <v>0</v>
      </c>
      <c r="CF239" s="68"/>
      <c r="CG239" s="67">
        <f t="shared" si="1200"/>
        <v>0</v>
      </c>
      <c r="CH239" s="68"/>
      <c r="CI239" s="68">
        <f t="shared" si="1201"/>
        <v>0</v>
      </c>
      <c r="CJ239" s="68"/>
      <c r="CK239" s="67">
        <f t="shared" si="1202"/>
        <v>0</v>
      </c>
      <c r="CL239" s="68"/>
      <c r="CM239" s="67">
        <f t="shared" si="1203"/>
        <v>0</v>
      </c>
      <c r="CN239" s="68"/>
      <c r="CO239" s="67">
        <f t="shared" si="1204"/>
        <v>0</v>
      </c>
      <c r="CP239" s="68"/>
      <c r="CQ239" s="67">
        <f t="shared" si="1205"/>
        <v>0</v>
      </c>
      <c r="CR239" s="68"/>
      <c r="CS239" s="67">
        <f t="shared" si="1206"/>
        <v>0</v>
      </c>
      <c r="CT239" s="68"/>
      <c r="CU239" s="67">
        <f t="shared" si="1207"/>
        <v>0</v>
      </c>
      <c r="CV239" s="68"/>
      <c r="CW239" s="67">
        <f t="shared" si="1208"/>
        <v>0</v>
      </c>
      <c r="CX239" s="82"/>
      <c r="CY239" s="67">
        <f t="shared" si="1209"/>
        <v>0</v>
      </c>
      <c r="CZ239" s="68"/>
      <c r="DA239" s="67">
        <f t="shared" si="1210"/>
        <v>0</v>
      </c>
      <c r="DB239" s="68"/>
      <c r="DC239" s="73">
        <f t="shared" si="1211"/>
        <v>0</v>
      </c>
      <c r="DD239" s="68"/>
      <c r="DE239" s="67">
        <f t="shared" si="1212"/>
        <v>0</v>
      </c>
      <c r="DF239" s="83"/>
      <c r="DG239" s="67">
        <f t="shared" si="1213"/>
        <v>0</v>
      </c>
      <c r="DH239" s="68"/>
      <c r="DI239" s="67">
        <f t="shared" si="1214"/>
        <v>0</v>
      </c>
      <c r="DJ239" s="68"/>
      <c r="DK239" s="67">
        <f t="shared" si="1215"/>
        <v>0</v>
      </c>
      <c r="DL239" s="68"/>
      <c r="DM239" s="75">
        <f t="shared" si="1216"/>
        <v>0</v>
      </c>
      <c r="DN239" s="77">
        <f t="shared" si="1111"/>
        <v>51</v>
      </c>
      <c r="DO239" s="75">
        <f t="shared" si="1111"/>
        <v>9980149.7599999979</v>
      </c>
    </row>
    <row r="240" spans="1:119" ht="26.25" customHeight="1" x14ac:dyDescent="0.25">
      <c r="A240" s="78"/>
      <c r="B240" s="79">
        <v>206</v>
      </c>
      <c r="C240" s="60" t="s">
        <v>367</v>
      </c>
      <c r="D240" s="61">
        <v>22900</v>
      </c>
      <c r="E240" s="80">
        <v>7.12</v>
      </c>
      <c r="F240" s="80"/>
      <c r="G240" s="63">
        <v>1</v>
      </c>
      <c r="H240" s="64"/>
      <c r="I240" s="64"/>
      <c r="J240" s="61">
        <v>1.4</v>
      </c>
      <c r="K240" s="61">
        <v>1.68</v>
      </c>
      <c r="L240" s="61">
        <v>2.23</v>
      </c>
      <c r="M240" s="65">
        <v>2.57</v>
      </c>
      <c r="N240" s="68">
        <v>7</v>
      </c>
      <c r="O240" s="67">
        <f t="shared" si="1165"/>
        <v>1597870.4</v>
      </c>
      <c r="P240" s="68">
        <f>30-9</f>
        <v>21</v>
      </c>
      <c r="Q240" s="68">
        <f t="shared" si="1166"/>
        <v>4793611.1999999993</v>
      </c>
      <c r="R240" s="68"/>
      <c r="S240" s="67">
        <f t="shared" si="1167"/>
        <v>0</v>
      </c>
      <c r="T240" s="68"/>
      <c r="U240" s="67">
        <f t="shared" si="1168"/>
        <v>0</v>
      </c>
      <c r="V240" s="68"/>
      <c r="W240" s="67">
        <f t="shared" si="1169"/>
        <v>0</v>
      </c>
      <c r="X240" s="68"/>
      <c r="Y240" s="67">
        <f t="shared" si="1170"/>
        <v>0</v>
      </c>
      <c r="Z240" s="68"/>
      <c r="AA240" s="67">
        <f t="shared" si="1171"/>
        <v>0</v>
      </c>
      <c r="AB240" s="68"/>
      <c r="AC240" s="67">
        <f t="shared" si="1172"/>
        <v>0</v>
      </c>
      <c r="AD240" s="68">
        <v>7</v>
      </c>
      <c r="AE240" s="67">
        <f t="shared" si="1173"/>
        <v>1597870.4</v>
      </c>
      <c r="AF240" s="88">
        <f>40+14</f>
        <v>54</v>
      </c>
      <c r="AG240" s="67">
        <f t="shared" si="1174"/>
        <v>12326428.799999999</v>
      </c>
      <c r="AH240" s="70"/>
      <c r="AI240" s="67">
        <f t="shared" si="1175"/>
        <v>0</v>
      </c>
      <c r="AJ240" s="68"/>
      <c r="AK240" s="67">
        <f t="shared" si="1176"/>
        <v>0</v>
      </c>
      <c r="AL240" s="82"/>
      <c r="AM240" s="67">
        <f t="shared" si="1177"/>
        <v>0</v>
      </c>
      <c r="AN240" s="68"/>
      <c r="AO240" s="73">
        <f t="shared" si="1178"/>
        <v>0</v>
      </c>
      <c r="AP240" s="68"/>
      <c r="AQ240" s="67">
        <f t="shared" si="1179"/>
        <v>0</v>
      </c>
      <c r="AR240" s="68"/>
      <c r="AS240" s="68">
        <f t="shared" si="1180"/>
        <v>0</v>
      </c>
      <c r="AT240" s="68">
        <v>3</v>
      </c>
      <c r="AU240" s="68">
        <f t="shared" si="1181"/>
        <v>684801.6</v>
      </c>
      <c r="AV240" s="68"/>
      <c r="AW240" s="67">
        <f t="shared" si="1182"/>
        <v>0</v>
      </c>
      <c r="AX240" s="68"/>
      <c r="AY240" s="67">
        <f t="shared" si="1183"/>
        <v>0</v>
      </c>
      <c r="AZ240" s="68"/>
      <c r="BA240" s="67">
        <f t="shared" si="1184"/>
        <v>0</v>
      </c>
      <c r="BB240" s="68"/>
      <c r="BC240" s="67">
        <f t="shared" si="1185"/>
        <v>0</v>
      </c>
      <c r="BD240" s="68"/>
      <c r="BE240" s="67">
        <f t="shared" si="1186"/>
        <v>0</v>
      </c>
      <c r="BF240" s="68"/>
      <c r="BG240" s="67">
        <f t="shared" si="1187"/>
        <v>0</v>
      </c>
      <c r="BH240" s="68"/>
      <c r="BI240" s="67">
        <f t="shared" si="1188"/>
        <v>0</v>
      </c>
      <c r="BJ240" s="68"/>
      <c r="BK240" s="67">
        <f t="shared" si="1189"/>
        <v>0</v>
      </c>
      <c r="BL240" s="68"/>
      <c r="BM240" s="67">
        <f t="shared" si="1190"/>
        <v>0</v>
      </c>
      <c r="BN240" s="68"/>
      <c r="BO240" s="67">
        <f t="shared" si="1191"/>
        <v>0</v>
      </c>
      <c r="BP240" s="68"/>
      <c r="BQ240" s="67">
        <f t="shared" si="1192"/>
        <v>0</v>
      </c>
      <c r="BR240" s="68"/>
      <c r="BS240" s="67">
        <f t="shared" si="1193"/>
        <v>0</v>
      </c>
      <c r="BT240" s="68"/>
      <c r="BU240" s="67">
        <f t="shared" si="1194"/>
        <v>0</v>
      </c>
      <c r="BV240" s="68"/>
      <c r="BW240" s="67">
        <f t="shared" si="1195"/>
        <v>0</v>
      </c>
      <c r="BX240" s="68"/>
      <c r="BY240" s="67">
        <f t="shared" si="1196"/>
        <v>0</v>
      </c>
      <c r="BZ240" s="68"/>
      <c r="CA240" s="75">
        <f t="shared" si="1197"/>
        <v>0</v>
      </c>
      <c r="CB240" s="68"/>
      <c r="CC240" s="67">
        <f t="shared" si="1198"/>
        <v>0</v>
      </c>
      <c r="CD240" s="68"/>
      <c r="CE240" s="67">
        <f t="shared" si="1199"/>
        <v>0</v>
      </c>
      <c r="CF240" s="68"/>
      <c r="CG240" s="67">
        <f t="shared" si="1200"/>
        <v>0</v>
      </c>
      <c r="CH240" s="68"/>
      <c r="CI240" s="68">
        <f t="shared" si="1201"/>
        <v>0</v>
      </c>
      <c r="CJ240" s="68"/>
      <c r="CK240" s="67">
        <f t="shared" si="1202"/>
        <v>0</v>
      </c>
      <c r="CL240" s="68"/>
      <c r="CM240" s="67">
        <f t="shared" si="1203"/>
        <v>0</v>
      </c>
      <c r="CN240" s="68"/>
      <c r="CO240" s="67">
        <f t="shared" si="1204"/>
        <v>0</v>
      </c>
      <c r="CP240" s="68"/>
      <c r="CQ240" s="67">
        <f t="shared" si="1205"/>
        <v>0</v>
      </c>
      <c r="CR240" s="68"/>
      <c r="CS240" s="67">
        <f t="shared" si="1206"/>
        <v>0</v>
      </c>
      <c r="CT240" s="68"/>
      <c r="CU240" s="67">
        <f t="shared" si="1207"/>
        <v>0</v>
      </c>
      <c r="CV240" s="68"/>
      <c r="CW240" s="67">
        <f t="shared" si="1208"/>
        <v>0</v>
      </c>
      <c r="CX240" s="82"/>
      <c r="CY240" s="67">
        <f t="shared" si="1209"/>
        <v>0</v>
      </c>
      <c r="CZ240" s="68"/>
      <c r="DA240" s="67">
        <f t="shared" si="1210"/>
        <v>0</v>
      </c>
      <c r="DB240" s="68"/>
      <c r="DC240" s="73">
        <f t="shared" si="1211"/>
        <v>0</v>
      </c>
      <c r="DD240" s="68"/>
      <c r="DE240" s="67">
        <f t="shared" si="1212"/>
        <v>0</v>
      </c>
      <c r="DF240" s="83"/>
      <c r="DG240" s="67">
        <f t="shared" si="1213"/>
        <v>0</v>
      </c>
      <c r="DH240" s="68"/>
      <c r="DI240" s="67">
        <f t="shared" si="1214"/>
        <v>0</v>
      </c>
      <c r="DJ240" s="68"/>
      <c r="DK240" s="67">
        <f t="shared" si="1215"/>
        <v>0</v>
      </c>
      <c r="DL240" s="68"/>
      <c r="DM240" s="75">
        <f t="shared" si="1216"/>
        <v>0</v>
      </c>
      <c r="DN240" s="77">
        <f t="shared" si="1111"/>
        <v>92</v>
      </c>
      <c r="DO240" s="75">
        <f t="shared" si="1111"/>
        <v>21000582.399999999</v>
      </c>
    </row>
    <row r="241" spans="1:119" ht="15.75" customHeight="1" x14ac:dyDescent="0.25">
      <c r="A241" s="78">
        <v>26</v>
      </c>
      <c r="B241" s="79"/>
      <c r="C241" s="153" t="s">
        <v>368</v>
      </c>
      <c r="D241" s="61">
        <v>22900</v>
      </c>
      <c r="E241" s="80">
        <v>0.79</v>
      </c>
      <c r="F241" s="80"/>
      <c r="G241" s="63">
        <v>1</v>
      </c>
      <c r="H241" s="64"/>
      <c r="I241" s="64"/>
      <c r="J241" s="61">
        <v>1.4</v>
      </c>
      <c r="K241" s="61">
        <v>1.68</v>
      </c>
      <c r="L241" s="61">
        <v>2.23</v>
      </c>
      <c r="M241" s="65">
        <v>2.57</v>
      </c>
      <c r="N241" s="88">
        <f>SUM(N242)</f>
        <v>0</v>
      </c>
      <c r="O241" s="88">
        <f t="shared" ref="O241:BZ241" si="1217">SUM(O242)</f>
        <v>0</v>
      </c>
      <c r="P241" s="88">
        <f t="shared" si="1217"/>
        <v>0</v>
      </c>
      <c r="Q241" s="88">
        <f t="shared" si="1217"/>
        <v>0</v>
      </c>
      <c r="R241" s="88">
        <f t="shared" si="1217"/>
        <v>1</v>
      </c>
      <c r="S241" s="88">
        <f t="shared" si="1217"/>
        <v>27860.14</v>
      </c>
      <c r="T241" s="88">
        <f t="shared" si="1217"/>
        <v>0</v>
      </c>
      <c r="U241" s="88">
        <f t="shared" si="1217"/>
        <v>0</v>
      </c>
      <c r="V241" s="88">
        <f t="shared" si="1217"/>
        <v>0</v>
      </c>
      <c r="W241" s="88">
        <f t="shared" si="1217"/>
        <v>0</v>
      </c>
      <c r="X241" s="88">
        <f t="shared" si="1217"/>
        <v>0</v>
      </c>
      <c r="Y241" s="88">
        <f t="shared" si="1217"/>
        <v>0</v>
      </c>
      <c r="Z241" s="88">
        <f t="shared" si="1217"/>
        <v>0</v>
      </c>
      <c r="AA241" s="88">
        <f t="shared" si="1217"/>
        <v>0</v>
      </c>
      <c r="AB241" s="88">
        <f t="shared" si="1217"/>
        <v>0</v>
      </c>
      <c r="AC241" s="88">
        <f t="shared" si="1217"/>
        <v>0</v>
      </c>
      <c r="AD241" s="88">
        <f t="shared" si="1217"/>
        <v>0</v>
      </c>
      <c r="AE241" s="88">
        <f t="shared" si="1217"/>
        <v>0</v>
      </c>
      <c r="AF241" s="88">
        <f t="shared" si="1217"/>
        <v>0</v>
      </c>
      <c r="AG241" s="88">
        <f t="shared" si="1217"/>
        <v>0</v>
      </c>
      <c r="AH241" s="88">
        <f t="shared" si="1217"/>
        <v>131</v>
      </c>
      <c r="AI241" s="88">
        <f t="shared" si="1217"/>
        <v>3649678.3400000003</v>
      </c>
      <c r="AJ241" s="88">
        <f t="shared" si="1217"/>
        <v>0</v>
      </c>
      <c r="AK241" s="88">
        <f t="shared" si="1217"/>
        <v>0</v>
      </c>
      <c r="AL241" s="88">
        <f t="shared" si="1217"/>
        <v>0</v>
      </c>
      <c r="AM241" s="88">
        <f t="shared" si="1217"/>
        <v>0</v>
      </c>
      <c r="AN241" s="88">
        <f t="shared" si="1217"/>
        <v>0</v>
      </c>
      <c r="AO241" s="88">
        <f t="shared" si="1217"/>
        <v>0</v>
      </c>
      <c r="AP241" s="88">
        <v>0</v>
      </c>
      <c r="AQ241" s="88">
        <f t="shared" si="1217"/>
        <v>0</v>
      </c>
      <c r="AR241" s="88">
        <f t="shared" si="1217"/>
        <v>0</v>
      </c>
      <c r="AS241" s="88">
        <f t="shared" si="1217"/>
        <v>0</v>
      </c>
      <c r="AT241" s="88">
        <f t="shared" si="1217"/>
        <v>0</v>
      </c>
      <c r="AU241" s="88">
        <f t="shared" si="1217"/>
        <v>0</v>
      </c>
      <c r="AV241" s="88">
        <f t="shared" si="1217"/>
        <v>0</v>
      </c>
      <c r="AW241" s="88">
        <f t="shared" si="1217"/>
        <v>0</v>
      </c>
      <c r="AX241" s="88">
        <f t="shared" si="1217"/>
        <v>0</v>
      </c>
      <c r="AY241" s="88">
        <f t="shared" si="1217"/>
        <v>0</v>
      </c>
      <c r="AZ241" s="88">
        <f t="shared" si="1217"/>
        <v>0</v>
      </c>
      <c r="BA241" s="88">
        <f t="shared" si="1217"/>
        <v>0</v>
      </c>
      <c r="BB241" s="88">
        <f t="shared" si="1217"/>
        <v>0</v>
      </c>
      <c r="BC241" s="88">
        <f t="shared" si="1217"/>
        <v>0</v>
      </c>
      <c r="BD241" s="88">
        <f t="shared" si="1217"/>
        <v>0</v>
      </c>
      <c r="BE241" s="88">
        <f t="shared" si="1217"/>
        <v>0</v>
      </c>
      <c r="BF241" s="88">
        <f t="shared" si="1217"/>
        <v>0</v>
      </c>
      <c r="BG241" s="88">
        <f t="shared" si="1217"/>
        <v>0</v>
      </c>
      <c r="BH241" s="88">
        <f t="shared" si="1217"/>
        <v>32</v>
      </c>
      <c r="BI241" s="88">
        <f t="shared" si="1217"/>
        <v>972572.15999999992</v>
      </c>
      <c r="BJ241" s="88">
        <f t="shared" si="1217"/>
        <v>0</v>
      </c>
      <c r="BK241" s="88">
        <f t="shared" si="1217"/>
        <v>0</v>
      </c>
      <c r="BL241" s="88">
        <f t="shared" si="1217"/>
        <v>0</v>
      </c>
      <c r="BM241" s="88">
        <f t="shared" si="1217"/>
        <v>0</v>
      </c>
      <c r="BN241" s="88">
        <f t="shared" si="1217"/>
        <v>0</v>
      </c>
      <c r="BO241" s="88">
        <f t="shared" si="1217"/>
        <v>0</v>
      </c>
      <c r="BP241" s="88">
        <f t="shared" si="1217"/>
        <v>0</v>
      </c>
      <c r="BQ241" s="88">
        <f t="shared" si="1217"/>
        <v>0</v>
      </c>
      <c r="BR241" s="88">
        <f t="shared" si="1217"/>
        <v>15</v>
      </c>
      <c r="BS241" s="88">
        <f t="shared" si="1217"/>
        <v>569866.5</v>
      </c>
      <c r="BT241" s="88">
        <f t="shared" si="1217"/>
        <v>0</v>
      </c>
      <c r="BU241" s="88">
        <f t="shared" si="1217"/>
        <v>0</v>
      </c>
      <c r="BV241" s="88">
        <f t="shared" si="1217"/>
        <v>0</v>
      </c>
      <c r="BW241" s="88">
        <f t="shared" si="1217"/>
        <v>0</v>
      </c>
      <c r="BX241" s="88">
        <f t="shared" si="1217"/>
        <v>7</v>
      </c>
      <c r="BY241" s="88">
        <f t="shared" si="1217"/>
        <v>212750.16</v>
      </c>
      <c r="BZ241" s="88">
        <f t="shared" si="1217"/>
        <v>0</v>
      </c>
      <c r="CA241" s="88">
        <f t="shared" ref="CA241:DO241" si="1218">SUM(CA242)</f>
        <v>0</v>
      </c>
      <c r="CB241" s="88">
        <f t="shared" si="1218"/>
        <v>0</v>
      </c>
      <c r="CC241" s="88">
        <f t="shared" si="1218"/>
        <v>0</v>
      </c>
      <c r="CD241" s="88">
        <f t="shared" si="1218"/>
        <v>0</v>
      </c>
      <c r="CE241" s="88">
        <f t="shared" si="1218"/>
        <v>0</v>
      </c>
      <c r="CF241" s="88">
        <f t="shared" si="1218"/>
        <v>0</v>
      </c>
      <c r="CG241" s="88">
        <f t="shared" si="1218"/>
        <v>0</v>
      </c>
      <c r="CH241" s="88">
        <f t="shared" si="1218"/>
        <v>0</v>
      </c>
      <c r="CI241" s="88">
        <f t="shared" si="1218"/>
        <v>0</v>
      </c>
      <c r="CJ241" s="88">
        <f t="shared" si="1218"/>
        <v>0</v>
      </c>
      <c r="CK241" s="88">
        <f t="shared" si="1218"/>
        <v>0</v>
      </c>
      <c r="CL241" s="88">
        <f t="shared" si="1218"/>
        <v>0</v>
      </c>
      <c r="CM241" s="88">
        <f t="shared" si="1218"/>
        <v>0</v>
      </c>
      <c r="CN241" s="88">
        <f t="shared" si="1218"/>
        <v>0</v>
      </c>
      <c r="CO241" s="88">
        <f t="shared" si="1218"/>
        <v>0</v>
      </c>
      <c r="CP241" s="88">
        <f t="shared" si="1218"/>
        <v>0</v>
      </c>
      <c r="CQ241" s="88">
        <f t="shared" si="1218"/>
        <v>0</v>
      </c>
      <c r="CR241" s="88">
        <f t="shared" si="1218"/>
        <v>1</v>
      </c>
      <c r="CS241" s="88">
        <f t="shared" si="1218"/>
        <v>28619.961999999996</v>
      </c>
      <c r="CT241" s="88">
        <f t="shared" si="1218"/>
        <v>2</v>
      </c>
      <c r="CU241" s="88">
        <f t="shared" si="1218"/>
        <v>57239.923999999992</v>
      </c>
      <c r="CV241" s="88">
        <f t="shared" si="1218"/>
        <v>0</v>
      </c>
      <c r="CW241" s="88">
        <f t="shared" si="1218"/>
        <v>0</v>
      </c>
      <c r="CX241" s="88">
        <f t="shared" si="1218"/>
        <v>0</v>
      </c>
      <c r="CY241" s="88">
        <f t="shared" si="1218"/>
        <v>0</v>
      </c>
      <c r="CZ241" s="88">
        <f t="shared" si="1218"/>
        <v>0</v>
      </c>
      <c r="DA241" s="88">
        <f t="shared" si="1218"/>
        <v>0</v>
      </c>
      <c r="DB241" s="88">
        <f t="shared" si="1218"/>
        <v>0</v>
      </c>
      <c r="DC241" s="91">
        <f t="shared" si="1218"/>
        <v>0</v>
      </c>
      <c r="DD241" s="88">
        <f t="shared" si="1218"/>
        <v>1</v>
      </c>
      <c r="DE241" s="88">
        <f t="shared" si="1218"/>
        <v>30392.879999999997</v>
      </c>
      <c r="DF241" s="92">
        <f t="shared" si="1218"/>
        <v>0</v>
      </c>
      <c r="DG241" s="88">
        <f t="shared" si="1218"/>
        <v>0</v>
      </c>
      <c r="DH241" s="88">
        <f t="shared" si="1218"/>
        <v>1</v>
      </c>
      <c r="DI241" s="88">
        <f t="shared" si="1218"/>
        <v>34343.954399999995</v>
      </c>
      <c r="DJ241" s="88">
        <v>0</v>
      </c>
      <c r="DK241" s="88">
        <f t="shared" si="1218"/>
        <v>0</v>
      </c>
      <c r="DL241" s="88">
        <f t="shared" si="1218"/>
        <v>10</v>
      </c>
      <c r="DM241" s="88">
        <f t="shared" si="1218"/>
        <v>557926.43999999994</v>
      </c>
      <c r="DN241" s="88">
        <f t="shared" si="1218"/>
        <v>201</v>
      </c>
      <c r="DO241" s="88">
        <f t="shared" si="1218"/>
        <v>6141250.4604000002</v>
      </c>
    </row>
    <row r="242" spans="1:119" ht="45" customHeight="1" x14ac:dyDescent="0.25">
      <c r="A242" s="78"/>
      <c r="B242" s="79">
        <v>207</v>
      </c>
      <c r="C242" s="136" t="s">
        <v>369</v>
      </c>
      <c r="D242" s="61">
        <v>22900</v>
      </c>
      <c r="E242" s="80">
        <v>0.79</v>
      </c>
      <c r="F242" s="80"/>
      <c r="G242" s="63">
        <v>1</v>
      </c>
      <c r="H242" s="64"/>
      <c r="I242" s="64"/>
      <c r="J242" s="61">
        <v>1.4</v>
      </c>
      <c r="K242" s="61">
        <v>1.68</v>
      </c>
      <c r="L242" s="61">
        <v>2.23</v>
      </c>
      <c r="M242" s="65">
        <v>2.57</v>
      </c>
      <c r="N242" s="68"/>
      <c r="O242" s="67">
        <f t="shared" si="1043"/>
        <v>0</v>
      </c>
      <c r="P242" s="68"/>
      <c r="Q242" s="68">
        <f>(P242*$D242*$E242*$G242*$J242*$Q$8)</f>
        <v>0</v>
      </c>
      <c r="R242" s="68">
        <v>1</v>
      </c>
      <c r="S242" s="67">
        <f>(R242*$D242*$E242*$G242*$J242*$S$8)</f>
        <v>27860.14</v>
      </c>
      <c r="T242" s="68"/>
      <c r="U242" s="67">
        <f>(T242/12*7*$D242*$E242*$G242*$J242*$U$8)+(T242/12*5*$D242*$E242*$G242*$J242*$U$9)</f>
        <v>0</v>
      </c>
      <c r="V242" s="68"/>
      <c r="W242" s="67">
        <f>(V242*$D242*$E242*$G242*$J242*$W$8)</f>
        <v>0</v>
      </c>
      <c r="X242" s="68"/>
      <c r="Y242" s="67">
        <f>(X242*$D242*$E242*$G242*$J242*$Y$8)</f>
        <v>0</v>
      </c>
      <c r="Z242" s="68"/>
      <c r="AA242" s="67">
        <f>(Z242*$D242*$E242*$G242*$J242*$AA$8)</f>
        <v>0</v>
      </c>
      <c r="AB242" s="68"/>
      <c r="AC242" s="67">
        <f>(AB242*$D242*$E242*$G242*$J242*$AC$8)</f>
        <v>0</v>
      </c>
      <c r="AD242" s="68"/>
      <c r="AE242" s="67">
        <f>(AD242*$D242*$E242*$G242*$J242*$AE$8)</f>
        <v>0</v>
      </c>
      <c r="AF242" s="68"/>
      <c r="AG242" s="67">
        <f>(AF242*$D242*$E242*$G242*$J242*$AG$8)</f>
        <v>0</v>
      </c>
      <c r="AH242" s="68">
        <v>131</v>
      </c>
      <c r="AI242" s="67">
        <f>(AH242*$D242*$E242*$G242*$J242*$AI$8)</f>
        <v>3649678.3400000003</v>
      </c>
      <c r="AJ242" s="68"/>
      <c r="AK242" s="67">
        <f>(AJ242*$D242*$E242*$G242*$J242*$AK$8)</f>
        <v>0</v>
      </c>
      <c r="AL242" s="82">
        <v>0</v>
      </c>
      <c r="AM242" s="67">
        <f>(AL242*$D242*$E242*$G242*$K242*$AM$8)</f>
        <v>0</v>
      </c>
      <c r="AN242" s="68"/>
      <c r="AO242" s="73">
        <f>(AN242*$D242*$E242*$G242*$K242*$AO$8)</f>
        <v>0</v>
      </c>
      <c r="AP242" s="88"/>
      <c r="AQ242" s="67">
        <f>(AP242*$D242*$E242*$G242*$J242*$AQ$8)</f>
        <v>0</v>
      </c>
      <c r="AR242" s="68"/>
      <c r="AS242" s="68">
        <f>(AR242*$D242*$E242*$G242*$J242*$AS$8)</f>
        <v>0</v>
      </c>
      <c r="AT242" s="68"/>
      <c r="AU242" s="68">
        <f>(AT242*$D242*$E242*$G242*$J242*$AU$8)</f>
        <v>0</v>
      </c>
      <c r="AV242" s="68"/>
      <c r="AW242" s="67">
        <f>(AV242*$D242*$E242*$G242*$J242*$AW$8)</f>
        <v>0</v>
      </c>
      <c r="AX242" s="68"/>
      <c r="AY242" s="67">
        <f>(AX242*$D242*$E242*$G242*$J242*$AY$8)</f>
        <v>0</v>
      </c>
      <c r="AZ242" s="68"/>
      <c r="BA242" s="67">
        <f>(AZ242*$D242*$E242*$G242*$J242*$BA$8)</f>
        <v>0</v>
      </c>
      <c r="BB242" s="68"/>
      <c r="BC242" s="67">
        <f>(BB242*$D242*$E242*$G242*$J242*$BC$8)</f>
        <v>0</v>
      </c>
      <c r="BD242" s="68"/>
      <c r="BE242" s="67">
        <f>(BD242*$D242*$E242*$G242*$J242*$BE$8)</f>
        <v>0</v>
      </c>
      <c r="BF242" s="68"/>
      <c r="BG242" s="67">
        <f>(BF242*$D242*$E242*$G242*$K242*$BG$8)</f>
        <v>0</v>
      </c>
      <c r="BH242" s="68">
        <v>32</v>
      </c>
      <c r="BI242" s="67">
        <f>(BH242*$D242*$E242*$G242*$K242*$BI$8)</f>
        <v>972572.15999999992</v>
      </c>
      <c r="BJ242" s="68"/>
      <c r="BK242" s="67">
        <f>(BJ242*$D242*$E242*$G242*$K242*$BK$8)</f>
        <v>0</v>
      </c>
      <c r="BL242" s="68"/>
      <c r="BM242" s="67">
        <f>(BL242*$D242*$E242*$G242*$K242*$BM$8)</f>
        <v>0</v>
      </c>
      <c r="BN242" s="68"/>
      <c r="BO242" s="67">
        <f>(BN242*$D242*$E242*$G242*$K242*$BO$8)</f>
        <v>0</v>
      </c>
      <c r="BP242" s="68"/>
      <c r="BQ242" s="67">
        <f>(BP242*$D242*$E242*$G242*$K242*$BQ$8)</f>
        <v>0</v>
      </c>
      <c r="BR242" s="68">
        <v>15</v>
      </c>
      <c r="BS242" s="67">
        <f>(BR242*$D242*$E242*$G242*$K242*$BS$8)</f>
        <v>569866.5</v>
      </c>
      <c r="BT242" s="68"/>
      <c r="BU242" s="67">
        <f>(BT242*$D242*$E242*$G242*$K242*$BU$8)</f>
        <v>0</v>
      </c>
      <c r="BV242" s="68"/>
      <c r="BW242" s="67">
        <f>(BV242*$D242*$E242*$G242*$K242*$BW$8)</f>
        <v>0</v>
      </c>
      <c r="BX242" s="68">
        <v>7</v>
      </c>
      <c r="BY242" s="67">
        <f>(BX242*$D242*$E242*$G242*$K242*$BY$8)</f>
        <v>212750.16</v>
      </c>
      <c r="BZ242" s="68"/>
      <c r="CA242" s="75">
        <f>(BZ242*$D242*$E242*$G242*$K242*$CA$8)</f>
        <v>0</v>
      </c>
      <c r="CB242" s="68"/>
      <c r="CC242" s="67">
        <f>(CB242*$D242*$E242*$G242*$J242*$CC$8)</f>
        <v>0</v>
      </c>
      <c r="CD242" s="68"/>
      <c r="CE242" s="67">
        <f>(CD242*$D242*$E242*$G242*$J242*$CE$8)</f>
        <v>0</v>
      </c>
      <c r="CF242" s="68"/>
      <c r="CG242" s="67">
        <f>(CF242*$D242*$E242*$G242*$J242*$CG$8)</f>
        <v>0</v>
      </c>
      <c r="CH242" s="68"/>
      <c r="CI242" s="68">
        <f>(CH242*$D242*$E242*$G242*$J242*$CI$8)</f>
        <v>0</v>
      </c>
      <c r="CJ242" s="68"/>
      <c r="CK242" s="67">
        <f>(CJ242*$D242*$E242*$G242*$K242*$CK$8)</f>
        <v>0</v>
      </c>
      <c r="CL242" s="68"/>
      <c r="CM242" s="67">
        <f>(CL242*$D242*$E242*$G242*$J242*$CM$8)</f>
        <v>0</v>
      </c>
      <c r="CN242" s="68"/>
      <c r="CO242" s="67">
        <f>(CN242*$D242*$E242*$G242*$J242*$CO$8)</f>
        <v>0</v>
      </c>
      <c r="CP242" s="68"/>
      <c r="CQ242" s="67">
        <f>(CP242*$D242*$E242*$G242*$J242*$CQ$8)</f>
        <v>0</v>
      </c>
      <c r="CR242" s="68">
        <v>1</v>
      </c>
      <c r="CS242" s="67">
        <f>(CR242*$D242*$E242*$G242*$J242*$CS$8)</f>
        <v>28619.961999999996</v>
      </c>
      <c r="CT242" s="68">
        <v>2</v>
      </c>
      <c r="CU242" s="67">
        <f>(CT242*$D242*$E242*$G242*$J242*$CU$8)</f>
        <v>57239.923999999992</v>
      </c>
      <c r="CV242" s="68"/>
      <c r="CW242" s="67">
        <f>(CV242*$D242*$E242*$G242*$K242*$CW$8)</f>
        <v>0</v>
      </c>
      <c r="CX242" s="82">
        <v>0</v>
      </c>
      <c r="CY242" s="67">
        <f>(CX242*$D242*$E242*$G242*$K242*$CY$8)</f>
        <v>0</v>
      </c>
      <c r="CZ242" s="68"/>
      <c r="DA242" s="67">
        <f>(CZ242*$D242*$E242*$G242*$J242*$DA$8)</f>
        <v>0</v>
      </c>
      <c r="DB242" s="68"/>
      <c r="DC242" s="73">
        <f>(DB242*$D242*$E242*$G242*$K242*$DC$8)</f>
        <v>0</v>
      </c>
      <c r="DD242" s="68">
        <v>1</v>
      </c>
      <c r="DE242" s="67">
        <f>(DD242*$D242*$E242*$G242*$K242*$DE$8)</f>
        <v>30392.879999999997</v>
      </c>
      <c r="DF242" s="83"/>
      <c r="DG242" s="67">
        <f>(DF242*$D242*$E242*$G242*$K242*$DG$8)</f>
        <v>0</v>
      </c>
      <c r="DH242" s="68">
        <v>1</v>
      </c>
      <c r="DI242" s="67">
        <f>(DH242*$D242*$E242*$G242*$K242*$DI$8)</f>
        <v>34343.954399999995</v>
      </c>
      <c r="DJ242" s="68"/>
      <c r="DK242" s="67">
        <f>(DJ242*$D242*$E242*$G242*$L242*$DK$8)</f>
        <v>0</v>
      </c>
      <c r="DL242" s="68">
        <v>10</v>
      </c>
      <c r="DM242" s="75">
        <f>(DL242*$D242*$E242*$G242*$M242*$DM$8)</f>
        <v>557926.43999999994</v>
      </c>
      <c r="DN242" s="77">
        <f>SUM(N242,P242,R242,T242,V242,X242,Z242,AB242,AD242,AF242,AH242,AJ242,AL242,AP242,AR242,CF242,AT242,AV242,AX242,AZ242,BB242,CJ242,BD242,BF242,BH242,BL242,AN242,BN242,BP242,BR242,BT242,BV242,BX242,BZ242,CB242,CD242,CH242,CL242,CN242,CP242,CR242,CT242,CV242,CX242,BJ242,CZ242,DB242,DD242,DF242,DH242,DJ242,DL242)</f>
        <v>201</v>
      </c>
      <c r="DO242" s="75">
        <f>SUM(O242,Q242,S242,U242,W242,Y242,AA242,AC242,AE242,AG242,AI242,AK242,AM242,AQ242,AS242,CG242,AU242,AW242,AY242,BA242,BC242,CK242,BE242,BG242,BI242,BM242,AO242,BO242,BQ242,BS242,BU242,BW242,BY242,CA242,CC242,CE242,CI242,CM242,CO242,CQ242,CS242,CU242,CW242,CY242,BK242,DA242,DC242,DE242,DG242,DI242,DK242,DM242)</f>
        <v>6141250.4604000002</v>
      </c>
    </row>
    <row r="243" spans="1:119" ht="15.75" customHeight="1" x14ac:dyDescent="0.25">
      <c r="A243" s="78">
        <v>27</v>
      </c>
      <c r="B243" s="79"/>
      <c r="C243" s="153" t="s">
        <v>370</v>
      </c>
      <c r="D243" s="61">
        <v>22900</v>
      </c>
      <c r="E243" s="84">
        <v>0.73</v>
      </c>
      <c r="F243" s="84"/>
      <c r="G243" s="63">
        <v>1</v>
      </c>
      <c r="H243" s="64"/>
      <c r="I243" s="64"/>
      <c r="J243" s="61">
        <v>1.4</v>
      </c>
      <c r="K243" s="61">
        <v>1.68</v>
      </c>
      <c r="L243" s="61">
        <v>2.23</v>
      </c>
      <c r="M243" s="65">
        <v>2.57</v>
      </c>
      <c r="N243" s="88">
        <f>SUM(N244:N257)</f>
        <v>1219</v>
      </c>
      <c r="O243" s="88">
        <f t="shared" ref="O243:BZ243" si="1219">SUM(O244:O257)</f>
        <v>36996727.039999999</v>
      </c>
      <c r="P243" s="88">
        <f t="shared" si="1219"/>
        <v>1009</v>
      </c>
      <c r="Q243" s="88">
        <f t="shared" si="1219"/>
        <v>28148615.879999995</v>
      </c>
      <c r="R243" s="88">
        <f t="shared" si="1219"/>
        <v>322</v>
      </c>
      <c r="S243" s="88">
        <f t="shared" si="1219"/>
        <v>7218693.7200000007</v>
      </c>
      <c r="T243" s="88">
        <f t="shared" si="1219"/>
        <v>1</v>
      </c>
      <c r="U243" s="88">
        <f t="shared" si="1219"/>
        <v>35933.916666666664</v>
      </c>
      <c r="V243" s="88">
        <f t="shared" si="1219"/>
        <v>5</v>
      </c>
      <c r="W243" s="88">
        <f t="shared" si="1219"/>
        <v>176330</v>
      </c>
      <c r="X243" s="88">
        <f t="shared" si="1219"/>
        <v>0</v>
      </c>
      <c r="Y243" s="88">
        <f t="shared" si="1219"/>
        <v>0</v>
      </c>
      <c r="Z243" s="88">
        <f t="shared" si="1219"/>
        <v>0</v>
      </c>
      <c r="AA243" s="88">
        <f t="shared" si="1219"/>
        <v>0</v>
      </c>
      <c r="AB243" s="88">
        <f t="shared" si="1219"/>
        <v>0</v>
      </c>
      <c r="AC243" s="88">
        <f t="shared" si="1219"/>
        <v>0</v>
      </c>
      <c r="AD243" s="88">
        <f t="shared" si="1219"/>
        <v>315</v>
      </c>
      <c r="AE243" s="88">
        <f t="shared" si="1219"/>
        <v>8762254.4800000004</v>
      </c>
      <c r="AF243" s="88">
        <f t="shared" si="1219"/>
        <v>600</v>
      </c>
      <c r="AG243" s="88">
        <f t="shared" si="1219"/>
        <v>31720163.999999996</v>
      </c>
      <c r="AH243" s="88">
        <f t="shared" si="1219"/>
        <v>0</v>
      </c>
      <c r="AI243" s="88">
        <f t="shared" si="1219"/>
        <v>0</v>
      </c>
      <c r="AJ243" s="88">
        <f t="shared" si="1219"/>
        <v>2270</v>
      </c>
      <c r="AK243" s="88">
        <f t="shared" si="1219"/>
        <v>70175749.280000001</v>
      </c>
      <c r="AL243" s="88">
        <f t="shared" si="1219"/>
        <v>0</v>
      </c>
      <c r="AM243" s="88">
        <f t="shared" si="1219"/>
        <v>0</v>
      </c>
      <c r="AN243" s="88">
        <f t="shared" si="1219"/>
        <v>195</v>
      </c>
      <c r="AO243" s="88">
        <f t="shared" si="1219"/>
        <v>5545777.2719999999</v>
      </c>
      <c r="AP243" s="88">
        <v>26</v>
      </c>
      <c r="AQ243" s="88">
        <f t="shared" si="1219"/>
        <v>624208.19999999995</v>
      </c>
      <c r="AR243" s="88">
        <f t="shared" si="1219"/>
        <v>90</v>
      </c>
      <c r="AS243" s="88">
        <f t="shared" si="1219"/>
        <v>2032283.4</v>
      </c>
      <c r="AT243" s="88">
        <f t="shared" si="1219"/>
        <v>1881</v>
      </c>
      <c r="AU243" s="88">
        <f t="shared" si="1219"/>
        <v>45195703.350000009</v>
      </c>
      <c r="AV243" s="88">
        <f t="shared" si="1219"/>
        <v>0</v>
      </c>
      <c r="AW243" s="88">
        <f t="shared" si="1219"/>
        <v>0</v>
      </c>
      <c r="AX243" s="88">
        <f t="shared" si="1219"/>
        <v>0</v>
      </c>
      <c r="AY243" s="88">
        <f t="shared" si="1219"/>
        <v>0</v>
      </c>
      <c r="AZ243" s="88">
        <f t="shared" si="1219"/>
        <v>0</v>
      </c>
      <c r="BA243" s="88">
        <f t="shared" si="1219"/>
        <v>0</v>
      </c>
      <c r="BB243" s="88">
        <f t="shared" si="1219"/>
        <v>600</v>
      </c>
      <c r="BC243" s="88">
        <f t="shared" si="1219"/>
        <v>14215532.24</v>
      </c>
      <c r="BD243" s="88">
        <f t="shared" si="1219"/>
        <v>403</v>
      </c>
      <c r="BE243" s="88">
        <f t="shared" si="1219"/>
        <v>9530668.5599999987</v>
      </c>
      <c r="BF243" s="88">
        <f t="shared" si="1219"/>
        <v>1670</v>
      </c>
      <c r="BG243" s="88">
        <f t="shared" si="1219"/>
        <v>48926419.751999997</v>
      </c>
      <c r="BH243" s="88">
        <f t="shared" si="1219"/>
        <v>837</v>
      </c>
      <c r="BI243" s="88">
        <f t="shared" si="1219"/>
        <v>23261979.384</v>
      </c>
      <c r="BJ243" s="88">
        <f t="shared" si="1219"/>
        <v>811</v>
      </c>
      <c r="BK243" s="88">
        <f t="shared" si="1219"/>
        <v>22879490.759999998</v>
      </c>
      <c r="BL243" s="88">
        <f t="shared" si="1219"/>
        <v>0</v>
      </c>
      <c r="BM243" s="88">
        <f t="shared" si="1219"/>
        <v>0</v>
      </c>
      <c r="BN243" s="88">
        <f t="shared" si="1219"/>
        <v>1379</v>
      </c>
      <c r="BO243" s="88">
        <f t="shared" si="1219"/>
        <v>39534134.975999996</v>
      </c>
      <c r="BP243" s="88">
        <f t="shared" si="1219"/>
        <v>522</v>
      </c>
      <c r="BQ243" s="88">
        <f t="shared" si="1219"/>
        <v>14494710.720000001</v>
      </c>
      <c r="BR243" s="88">
        <f t="shared" si="1219"/>
        <v>567</v>
      </c>
      <c r="BS243" s="88">
        <f t="shared" si="1219"/>
        <v>16349445.84</v>
      </c>
      <c r="BT243" s="88">
        <f t="shared" si="1219"/>
        <v>933</v>
      </c>
      <c r="BU243" s="88">
        <f t="shared" si="1219"/>
        <v>26801018.663999997</v>
      </c>
      <c r="BV243" s="88">
        <f t="shared" si="1219"/>
        <v>658</v>
      </c>
      <c r="BW243" s="88">
        <f t="shared" si="1219"/>
        <v>19569936.960000001</v>
      </c>
      <c r="BX243" s="88">
        <f t="shared" si="1219"/>
        <v>813</v>
      </c>
      <c r="BY243" s="88">
        <f t="shared" si="1219"/>
        <v>22917770.400000002</v>
      </c>
      <c r="BZ243" s="88">
        <f t="shared" si="1219"/>
        <v>875</v>
      </c>
      <c r="CA243" s="88">
        <f t="shared" ref="CA243:DO243" si="1220">SUM(CA244:CA257)</f>
        <v>26465658.239999998</v>
      </c>
      <c r="CB243" s="88">
        <f t="shared" si="1220"/>
        <v>514</v>
      </c>
      <c r="CC243" s="88">
        <f t="shared" si="1220"/>
        <v>12355603.4</v>
      </c>
      <c r="CD243" s="88">
        <f t="shared" si="1220"/>
        <v>543</v>
      </c>
      <c r="CE243" s="88">
        <f t="shared" si="1220"/>
        <v>13034313.6</v>
      </c>
      <c r="CF243" s="88">
        <f t="shared" si="1220"/>
        <v>0</v>
      </c>
      <c r="CG243" s="88">
        <f t="shared" si="1220"/>
        <v>0</v>
      </c>
      <c r="CH243" s="88">
        <f t="shared" si="1220"/>
        <v>0</v>
      </c>
      <c r="CI243" s="88">
        <f t="shared" si="1220"/>
        <v>0</v>
      </c>
      <c r="CJ243" s="88">
        <f t="shared" si="1220"/>
        <v>0</v>
      </c>
      <c r="CK243" s="88">
        <f t="shared" si="1220"/>
        <v>0</v>
      </c>
      <c r="CL243" s="88">
        <f t="shared" si="1220"/>
        <v>171</v>
      </c>
      <c r="CM243" s="88">
        <f t="shared" si="1220"/>
        <v>3580236.3799999994</v>
      </c>
      <c r="CN243" s="88">
        <f t="shared" si="1220"/>
        <v>94</v>
      </c>
      <c r="CO243" s="88">
        <f t="shared" si="1220"/>
        <v>2292257.94</v>
      </c>
      <c r="CP243" s="88">
        <f t="shared" si="1220"/>
        <v>686</v>
      </c>
      <c r="CQ243" s="88">
        <f t="shared" si="1220"/>
        <v>16828582.540000003</v>
      </c>
      <c r="CR243" s="88">
        <f t="shared" si="1220"/>
        <v>591</v>
      </c>
      <c r="CS243" s="88">
        <f t="shared" si="1220"/>
        <v>14219520.503999999</v>
      </c>
      <c r="CT243" s="88">
        <f t="shared" si="1220"/>
        <v>1335</v>
      </c>
      <c r="CU243" s="88">
        <f t="shared" si="1220"/>
        <v>32504617.697999995</v>
      </c>
      <c r="CV243" s="88">
        <f t="shared" si="1220"/>
        <v>402</v>
      </c>
      <c r="CW243" s="88">
        <f t="shared" si="1220"/>
        <v>11400792.479999999</v>
      </c>
      <c r="CX243" s="88">
        <f t="shared" si="1220"/>
        <v>578</v>
      </c>
      <c r="CY243" s="88">
        <f t="shared" si="1220"/>
        <v>15795602.928000001</v>
      </c>
      <c r="CZ243" s="88">
        <f t="shared" si="1220"/>
        <v>0</v>
      </c>
      <c r="DA243" s="88">
        <f t="shared" si="1220"/>
        <v>0</v>
      </c>
      <c r="DB243" s="88">
        <f t="shared" si="1220"/>
        <v>23</v>
      </c>
      <c r="DC243" s="91">
        <f t="shared" si="1220"/>
        <v>676299.28799999994</v>
      </c>
      <c r="DD243" s="88">
        <f t="shared" si="1220"/>
        <v>135</v>
      </c>
      <c r="DE243" s="88">
        <f t="shared" si="1220"/>
        <v>3918373.2</v>
      </c>
      <c r="DF243" s="92">
        <f t="shared" si="1220"/>
        <v>25</v>
      </c>
      <c r="DG243" s="88">
        <f t="shared" si="1220"/>
        <v>812682.52799999993</v>
      </c>
      <c r="DH243" s="88">
        <f t="shared" si="1220"/>
        <v>622</v>
      </c>
      <c r="DI243" s="88">
        <f t="shared" si="1220"/>
        <v>18297448.6296</v>
      </c>
      <c r="DJ243" s="88">
        <v>242</v>
      </c>
      <c r="DK243" s="88">
        <f t="shared" si="1220"/>
        <v>9028237.0639999993</v>
      </c>
      <c r="DL243" s="88">
        <f t="shared" si="1220"/>
        <v>240</v>
      </c>
      <c r="DM243" s="88">
        <f t="shared" si="1220"/>
        <v>10650980.528000001</v>
      </c>
      <c r="DN243" s="88">
        <f t="shared" si="1220"/>
        <v>24202</v>
      </c>
      <c r="DO243" s="88">
        <f t="shared" si="1220"/>
        <v>686974755.74226677</v>
      </c>
    </row>
    <row r="244" spans="1:119" s="8" customFormat="1" ht="50.25" customHeight="1" x14ac:dyDescent="0.25">
      <c r="A244" s="78"/>
      <c r="B244" s="79">
        <v>208</v>
      </c>
      <c r="C244" s="60" t="s">
        <v>371</v>
      </c>
      <c r="D244" s="61">
        <v>22900</v>
      </c>
      <c r="E244" s="61">
        <v>0.74</v>
      </c>
      <c r="F244" s="61"/>
      <c r="G244" s="63">
        <v>1</v>
      </c>
      <c r="H244" s="64"/>
      <c r="I244" s="64"/>
      <c r="J244" s="61">
        <v>1.4</v>
      </c>
      <c r="K244" s="61">
        <v>1.68</v>
      </c>
      <c r="L244" s="61">
        <v>2.23</v>
      </c>
      <c r="M244" s="65">
        <v>2.57</v>
      </c>
      <c r="N244" s="68">
        <v>76</v>
      </c>
      <c r="O244" s="67">
        <f>(N244*$D244*$E244*$G244*$J244)</f>
        <v>1803054.4</v>
      </c>
      <c r="P244" s="68">
        <v>8</v>
      </c>
      <c r="Q244" s="68">
        <f>(P244*$D244*$E244*$G244*$J244)</f>
        <v>189795.19999999998</v>
      </c>
      <c r="R244" s="68">
        <v>90</v>
      </c>
      <c r="S244" s="67">
        <f>(R244*$D244*$E244*$G244*$J244)</f>
        <v>2135196</v>
      </c>
      <c r="T244" s="68"/>
      <c r="U244" s="67">
        <f>(T244*$D244*$E244*$G244*$J244)</f>
        <v>0</v>
      </c>
      <c r="V244" s="68">
        <v>0</v>
      </c>
      <c r="W244" s="67">
        <f>(V244*$D244*$E244*$G244*$J244)</f>
        <v>0</v>
      </c>
      <c r="X244" s="68">
        <v>0</v>
      </c>
      <c r="Y244" s="67">
        <f>(X244*$D244*$E244*$G244*$J244)</f>
        <v>0</v>
      </c>
      <c r="Z244" s="68"/>
      <c r="AA244" s="67">
        <f>(Z244*$D244*$E244*$G244*$J244)</f>
        <v>0</v>
      </c>
      <c r="AB244" s="68">
        <v>0</v>
      </c>
      <c r="AC244" s="67">
        <f>(AB244*$D244*$E244*$G244*$J244)</f>
        <v>0</v>
      </c>
      <c r="AD244" s="68">
        <v>5</v>
      </c>
      <c r="AE244" s="67">
        <f>(AD244*$D244*$E244*$G244*$J244)</f>
        <v>118621.99999999999</v>
      </c>
      <c r="AF244" s="68"/>
      <c r="AG244" s="67">
        <f>(AF244*$D244*$E244*$G244*$J244)</f>
        <v>0</v>
      </c>
      <c r="AH244" s="70"/>
      <c r="AI244" s="67">
        <f>(AH244*$D244*$E244*$G244*$J244)</f>
        <v>0</v>
      </c>
      <c r="AJ244" s="68">
        <v>43</v>
      </c>
      <c r="AK244" s="67">
        <f>(AJ244*$D244*$E244*$G244*$J244)</f>
        <v>1020149.2</v>
      </c>
      <c r="AL244" s="81"/>
      <c r="AM244" s="67">
        <f>(AL244*$D244*$E244*$G244*$K244)</f>
        <v>0</v>
      </c>
      <c r="AN244" s="68">
        <v>2</v>
      </c>
      <c r="AO244" s="73">
        <f>(AN244*$D244*$E244*$G244*$K244)</f>
        <v>56938.559999999998</v>
      </c>
      <c r="AP244" s="68">
        <v>3</v>
      </c>
      <c r="AQ244" s="67">
        <f>(AP244*$D244*$E244*$G244*$J244)</f>
        <v>71173.2</v>
      </c>
      <c r="AR244" s="68">
        <v>4</v>
      </c>
      <c r="AS244" s="68">
        <f>(AR244*$D244*$E244*$G244*$J244)</f>
        <v>94897.599999999991</v>
      </c>
      <c r="AT244" s="68">
        <v>125</v>
      </c>
      <c r="AU244" s="68">
        <f>(AT244*$D244*$E244*$G244*$J244)</f>
        <v>2965550</v>
      </c>
      <c r="AV244" s="68">
        <v>0</v>
      </c>
      <c r="AW244" s="67">
        <f>(AV244*$D244*$E244*$G244*$J244)</f>
        <v>0</v>
      </c>
      <c r="AX244" s="68">
        <v>0</v>
      </c>
      <c r="AY244" s="67">
        <f>(AX244*$D244*$E244*$G244*$J244)</f>
        <v>0</v>
      </c>
      <c r="AZ244" s="68">
        <v>0</v>
      </c>
      <c r="BA244" s="67">
        <f>(AZ244*$D244*$E244*$G244*$J244)</f>
        <v>0</v>
      </c>
      <c r="BB244" s="68">
        <v>40</v>
      </c>
      <c r="BC244" s="67">
        <f>(BB244*$D244*$E244*$G244*$J244)</f>
        <v>948975.99999999988</v>
      </c>
      <c r="BD244" s="68">
        <v>7</v>
      </c>
      <c r="BE244" s="67">
        <f>(BD244*$D244*$E244*$G244*$J244)</f>
        <v>166070.79999999999</v>
      </c>
      <c r="BF244" s="68">
        <v>80</v>
      </c>
      <c r="BG244" s="67">
        <f>(BF244*$D244*$E244*$G244*$K244)</f>
        <v>2277542.4</v>
      </c>
      <c r="BH244" s="68">
        <v>85</v>
      </c>
      <c r="BI244" s="67">
        <f>(BH244*$D244*$E244*$G244*$K244)</f>
        <v>2419888.7999999998</v>
      </c>
      <c r="BJ244" s="68">
        <v>296</v>
      </c>
      <c r="BK244" s="67">
        <f>(BJ244*$D244*$E244*$G244*$K244)</f>
        <v>8426906.879999999</v>
      </c>
      <c r="BL244" s="68">
        <v>0</v>
      </c>
      <c r="BM244" s="67">
        <f>(BL244*$D244*$E244*$G244*$K244)</f>
        <v>0</v>
      </c>
      <c r="BN244" s="68">
        <v>50</v>
      </c>
      <c r="BO244" s="67">
        <f>(BN244*$D244*$E244*$G244*$K244)</f>
        <v>1423464</v>
      </c>
      <c r="BP244" s="85">
        <v>28</v>
      </c>
      <c r="BQ244" s="67">
        <f>(BP244*$D244*$E244*$G244*$K244)</f>
        <v>797139.84</v>
      </c>
      <c r="BR244" s="68">
        <v>8</v>
      </c>
      <c r="BS244" s="67">
        <f>(BR244*$D244*$E244*$G244*$K244)</f>
        <v>227754.23999999999</v>
      </c>
      <c r="BT244" s="68">
        <v>47</v>
      </c>
      <c r="BU244" s="67">
        <f>(BT244*$D244*$E244*$G244*$K244)</f>
        <v>1338056.1599999999</v>
      </c>
      <c r="BV244" s="68">
        <v>48</v>
      </c>
      <c r="BW244" s="67">
        <f>(BV244*$D244*$E244*$G244*$K244)</f>
        <v>1366525.44</v>
      </c>
      <c r="BX244" s="68">
        <v>90</v>
      </c>
      <c r="BY244" s="67">
        <f>(BX244*$D244*$E244*$G244*$K244)</f>
        <v>2562235.1999999997</v>
      </c>
      <c r="BZ244" s="68">
        <v>17</v>
      </c>
      <c r="CA244" s="75">
        <f>(BZ244*$D244*$E244*$G244*$K244)</f>
        <v>483977.76</v>
      </c>
      <c r="CB244" s="68">
        <v>5</v>
      </c>
      <c r="CC244" s="67">
        <f>(CB244*$D244*$E244*$G244*$J244)</f>
        <v>118621.99999999999</v>
      </c>
      <c r="CD244" s="68">
        <v>60</v>
      </c>
      <c r="CE244" s="67">
        <f>(CD244*$D244*$E244*$G244*$J244)</f>
        <v>1423464</v>
      </c>
      <c r="CF244" s="68">
        <v>0</v>
      </c>
      <c r="CG244" s="67">
        <f>(CF244*$D244*$E244*$G244*$J244)</f>
        <v>0</v>
      </c>
      <c r="CH244" s="68"/>
      <c r="CI244" s="68">
        <f>(CH244*$D244*$E244*$G244*$J244)</f>
        <v>0</v>
      </c>
      <c r="CJ244" s="68"/>
      <c r="CK244" s="67">
        <f>(CJ244*$D244*$E244*$G244*$K244)</f>
        <v>0</v>
      </c>
      <c r="CL244" s="68">
        <v>11</v>
      </c>
      <c r="CM244" s="67">
        <f>(CL244*$D244*$E244*$G244*$J244)</f>
        <v>260968.4</v>
      </c>
      <c r="CN244" s="68">
        <v>3</v>
      </c>
      <c r="CO244" s="67">
        <f>(CN244*$D244*$E244*$G244*$J244)</f>
        <v>71173.2</v>
      </c>
      <c r="CP244" s="68">
        <v>8</v>
      </c>
      <c r="CQ244" s="67">
        <f>(CP244*$D244*$E244*$G244*$J244)</f>
        <v>189795.19999999998</v>
      </c>
      <c r="CR244" s="68">
        <v>24</v>
      </c>
      <c r="CS244" s="67">
        <f>(CR244*$D244*$E244*$G244*$J244)</f>
        <v>569385.6</v>
      </c>
      <c r="CT244" s="68">
        <v>70</v>
      </c>
      <c r="CU244" s="67">
        <f>(CT244*$D244*$E244*$G244*$J244)</f>
        <v>1660708</v>
      </c>
      <c r="CV244" s="68">
        <v>1</v>
      </c>
      <c r="CW244" s="67">
        <f>(CV244*$D244*$E244*$G244*$K244)</f>
        <v>28469.279999999999</v>
      </c>
      <c r="CX244" s="82">
        <v>20</v>
      </c>
      <c r="CY244" s="67">
        <f>(CX244*$D244*$E244*$G244*$K244)</f>
        <v>569385.6</v>
      </c>
      <c r="CZ244" s="68"/>
      <c r="DA244" s="67">
        <f>(CZ244*$D244*$E244*$G244*$J244)</f>
        <v>0</v>
      </c>
      <c r="DB244" s="68"/>
      <c r="DC244" s="73">
        <f>(DB244*$D244*$E244*$G244*$K244)</f>
        <v>0</v>
      </c>
      <c r="DD244" s="68">
        <v>3</v>
      </c>
      <c r="DE244" s="67">
        <f>(DD244*$D244*$E244*$G244*$K244)</f>
        <v>85407.84</v>
      </c>
      <c r="DF244" s="83"/>
      <c r="DG244" s="67">
        <f>(DF244*$D244*$E244*$G244*$K244)</f>
        <v>0</v>
      </c>
      <c r="DH244" s="68">
        <v>35</v>
      </c>
      <c r="DI244" s="67">
        <f>(DH244*$D244*$E244*$G244*$K244)</f>
        <v>996424.79999999993</v>
      </c>
      <c r="DJ244" s="68">
        <v>8</v>
      </c>
      <c r="DK244" s="67">
        <f>(DJ244*$D244*$E244*$G244*$L244)</f>
        <v>302316.64</v>
      </c>
      <c r="DL244" s="68">
        <v>40</v>
      </c>
      <c r="DM244" s="75">
        <f>(DL244*$D244*$E244*$G244*$M244)</f>
        <v>1742048.7999999998</v>
      </c>
      <c r="DN244" s="77">
        <f t="shared" ref="DN244:DO257" si="1221">SUM(N244,P244,R244,T244,V244,X244,Z244,AB244,AD244,AF244,AH244,AJ244,AL244,AP244,AR244,CF244,AT244,AV244,AX244,AZ244,BB244,CJ244,BD244,BF244,BH244,BL244,AN244,BN244,BP244,BR244,BT244,BV244,BX244,BZ244,CB244,CD244,CH244,CL244,CN244,CP244,CR244,CT244,CV244,CX244,BJ244,CZ244,DB244,DD244,DF244,DH244,DJ244,DL244)</f>
        <v>1440</v>
      </c>
      <c r="DO244" s="75">
        <f t="shared" si="1221"/>
        <v>38912083.040000007</v>
      </c>
    </row>
    <row r="245" spans="1:119" s="8" customFormat="1" ht="54.75" customHeight="1" x14ac:dyDescent="0.25">
      <c r="A245" s="78"/>
      <c r="B245" s="79">
        <v>209</v>
      </c>
      <c r="C245" s="60" t="s">
        <v>372</v>
      </c>
      <c r="D245" s="61">
        <v>22900</v>
      </c>
      <c r="E245" s="80">
        <v>0.69</v>
      </c>
      <c r="F245" s="80"/>
      <c r="G245" s="63">
        <v>1</v>
      </c>
      <c r="H245" s="64"/>
      <c r="I245" s="64"/>
      <c r="J245" s="61">
        <v>1.4</v>
      </c>
      <c r="K245" s="61">
        <v>1.68</v>
      </c>
      <c r="L245" s="61">
        <v>2.23</v>
      </c>
      <c r="M245" s="65">
        <v>2.57</v>
      </c>
      <c r="N245" s="68">
        <v>13</v>
      </c>
      <c r="O245" s="67">
        <f t="shared" si="1043"/>
        <v>316336.01999999996</v>
      </c>
      <c r="P245" s="68">
        <v>0</v>
      </c>
      <c r="Q245" s="68">
        <f>(P245*$D245*$E245*$G245*$J245*$Q$8)</f>
        <v>0</v>
      </c>
      <c r="R245" s="68">
        <v>3</v>
      </c>
      <c r="S245" s="67">
        <f>(R245*$D245*$E245*$G245*$J245*$S$8)</f>
        <v>73000.619999999981</v>
      </c>
      <c r="T245" s="68"/>
      <c r="U245" s="67">
        <f>(T245/12*7*$D245*$E245*$G245*$J245*$U$8)+(T245/12*5*$D245*$E245*$G245*$J245*$U$9)</f>
        <v>0</v>
      </c>
      <c r="V245" s="68"/>
      <c r="W245" s="67">
        <f>(V245*$D245*$E245*$G245*$J245*$W$8)</f>
        <v>0</v>
      </c>
      <c r="X245" s="68">
        <v>0</v>
      </c>
      <c r="Y245" s="67">
        <f>(X245*$D245*$E245*$G245*$J245*$Y$8)</f>
        <v>0</v>
      </c>
      <c r="Z245" s="68"/>
      <c r="AA245" s="67">
        <f>(Z245*$D245*$E245*$G245*$J245*$AA$8)</f>
        <v>0</v>
      </c>
      <c r="AB245" s="68">
        <v>0</v>
      </c>
      <c r="AC245" s="67">
        <f>(AB245*$D245*$E245*$G245*$J245*$AC$8)</f>
        <v>0</v>
      </c>
      <c r="AD245" s="68">
        <v>7</v>
      </c>
      <c r="AE245" s="67">
        <f>(AD245*$D245*$E245*$G245*$J245*$AE$8)</f>
        <v>170334.77999999997</v>
      </c>
      <c r="AF245" s="68"/>
      <c r="AG245" s="67">
        <f>(AF245*$D245*$E245*$G245*$J245*$AG$8)</f>
        <v>0</v>
      </c>
      <c r="AH245" s="70"/>
      <c r="AI245" s="67">
        <f>(AH245*$D245*$E245*$G245*$J245*$AI$8)</f>
        <v>0</v>
      </c>
      <c r="AJ245" s="68">
        <v>10</v>
      </c>
      <c r="AK245" s="67">
        <f>(AJ245*$D245*$E245*$G245*$J245*$AK$8)</f>
        <v>243335.40000000002</v>
      </c>
      <c r="AL245" s="82"/>
      <c r="AM245" s="67">
        <f>(AL245*$D245*$E245*$G245*$K245*$AM$8)</f>
        <v>0</v>
      </c>
      <c r="AN245" s="68"/>
      <c r="AO245" s="73">
        <f>(AN245*$D245*$E245*$G245*$K245*$AO$8)</f>
        <v>0</v>
      </c>
      <c r="AP245" s="68"/>
      <c r="AQ245" s="67">
        <f>(AP245*$D245*$E245*$G245*$J245*$AQ$8)</f>
        <v>0</v>
      </c>
      <c r="AR245" s="68">
        <v>3</v>
      </c>
      <c r="AS245" s="68">
        <f>(AR245*$D245*$E245*$G245*$J245*$AS$8)</f>
        <v>59727.779999999984</v>
      </c>
      <c r="AT245" s="68">
        <v>4</v>
      </c>
      <c r="AU245" s="68">
        <f>(AT245*$D245*$E245*$G245*$J245*$AU$8)</f>
        <v>101758.43999999999</v>
      </c>
      <c r="AV245" s="68">
        <v>0</v>
      </c>
      <c r="AW245" s="67">
        <f>(AV245*$D245*$E245*$G245*$J245*$AW$8)</f>
        <v>0</v>
      </c>
      <c r="AX245" s="68">
        <v>0</v>
      </c>
      <c r="AY245" s="67">
        <f>(AX245*$D245*$E245*$G245*$J245*$AY$8)</f>
        <v>0</v>
      </c>
      <c r="AZ245" s="68">
        <v>0</v>
      </c>
      <c r="BA245" s="67">
        <f>(AZ245*$D245*$E245*$G245*$J245*$BA$8)</f>
        <v>0</v>
      </c>
      <c r="BB245" s="68"/>
      <c r="BC245" s="67">
        <f>(BB245*$D245*$E245*$G245*$J245*$BC$8)</f>
        <v>0</v>
      </c>
      <c r="BD245" s="68">
        <v>1</v>
      </c>
      <c r="BE245" s="67">
        <f>(BD245*$D245*$E245*$G245*$J245*$BE$8)</f>
        <v>24333.54</v>
      </c>
      <c r="BF245" s="68">
        <v>1</v>
      </c>
      <c r="BG245" s="67">
        <f>(BF245*$D245*$E245*$G245*$K245*$BG$8)</f>
        <v>26545.679999999997</v>
      </c>
      <c r="BH245" s="68"/>
      <c r="BI245" s="67">
        <f>(BH245*$D245*$E245*$G245*$K245*$BI$8)</f>
        <v>0</v>
      </c>
      <c r="BJ245" s="68"/>
      <c r="BK245" s="67">
        <f>(BJ245*$D245*$E245*$G245*$K245*$BK$8)</f>
        <v>0</v>
      </c>
      <c r="BL245" s="68">
        <v>0</v>
      </c>
      <c r="BM245" s="67">
        <f>(BL245*$D245*$E245*$G245*$K245*$BM$8)</f>
        <v>0</v>
      </c>
      <c r="BN245" s="68">
        <v>10</v>
      </c>
      <c r="BO245" s="67">
        <f>(BN245*$D245*$E245*$G245*$K245*$BO$8)</f>
        <v>292002.48000000004</v>
      </c>
      <c r="BP245" s="85"/>
      <c r="BQ245" s="67">
        <f>(BP245*$D245*$E245*$G245*$K245*$BQ$8)</f>
        <v>0</v>
      </c>
      <c r="BR245" s="68"/>
      <c r="BS245" s="67">
        <f>(BR245*$D245*$E245*$G245*$K245*$BS$8)</f>
        <v>0</v>
      </c>
      <c r="BT245" s="68"/>
      <c r="BU245" s="67">
        <f>(BT245*$D245*$E245*$G245*$K245*$BU$8)</f>
        <v>0</v>
      </c>
      <c r="BV245" s="68"/>
      <c r="BW245" s="67">
        <f>(BV245*$D245*$E245*$G245*$K245*$BW$8)</f>
        <v>0</v>
      </c>
      <c r="BX245" s="68"/>
      <c r="BY245" s="67">
        <f>(BX245*$D245*$E245*$G245*$K245*$BY$8)</f>
        <v>0</v>
      </c>
      <c r="BZ245" s="68">
        <v>3</v>
      </c>
      <c r="CA245" s="75">
        <f>(BZ245*$D245*$E245*$G245*$K245*$CA$8)</f>
        <v>79637.039999999979</v>
      </c>
      <c r="CB245" s="68">
        <v>0</v>
      </c>
      <c r="CC245" s="67">
        <f>(CB245*$D245*$E245*$G245*$J245*$CC$8)</f>
        <v>0</v>
      </c>
      <c r="CD245" s="68"/>
      <c r="CE245" s="67">
        <f>(CD245*$D245*$E245*$G245*$J245*$CE$8)</f>
        <v>0</v>
      </c>
      <c r="CF245" s="68">
        <v>0</v>
      </c>
      <c r="CG245" s="67">
        <f>(CF245*$D245*$E245*$G245*$J245*$CG$8)</f>
        <v>0</v>
      </c>
      <c r="CH245" s="68"/>
      <c r="CI245" s="68">
        <f>(CH245*$D245*$E245*$G245*$J245*$CI$8)</f>
        <v>0</v>
      </c>
      <c r="CJ245" s="68"/>
      <c r="CK245" s="67">
        <f>(CJ245*$D245*$E245*$G245*$K245*$CK$8)</f>
        <v>0</v>
      </c>
      <c r="CL245" s="68"/>
      <c r="CM245" s="67">
        <f>(CL245*$D245*$E245*$G245*$J245*$CM$8)</f>
        <v>0</v>
      </c>
      <c r="CN245" s="68"/>
      <c r="CO245" s="67">
        <f>(CN245*$D245*$E245*$G245*$J245*$CO$8)</f>
        <v>0</v>
      </c>
      <c r="CP245" s="68"/>
      <c r="CQ245" s="67">
        <f>(CP245*$D245*$E245*$G245*$J245*$CQ$8)</f>
        <v>0</v>
      </c>
      <c r="CR245" s="68">
        <v>1</v>
      </c>
      <c r="CS245" s="67">
        <f>(CR245*$D245*$E245*$G245*$J245*$CS$8)</f>
        <v>24997.181999999993</v>
      </c>
      <c r="CT245" s="68"/>
      <c r="CU245" s="67">
        <f>(CT245*$D245*$E245*$G245*$J245*$CU$8)</f>
        <v>0</v>
      </c>
      <c r="CV245" s="68"/>
      <c r="CW245" s="67">
        <f>(CV245*$D245*$E245*$G245*$K245*$CW$8)</f>
        <v>0</v>
      </c>
      <c r="CX245" s="82"/>
      <c r="CY245" s="67">
        <f>(CX245*$D245*$E245*$G245*$K245*$CY$8)</f>
        <v>0</v>
      </c>
      <c r="CZ245" s="68"/>
      <c r="DA245" s="67">
        <f>(CZ245*$D245*$E245*$G245*$J245*$DA$8)</f>
        <v>0</v>
      </c>
      <c r="DB245" s="68">
        <v>0</v>
      </c>
      <c r="DC245" s="73">
        <f>(DB245*$D245*$E245*$G245*$K245*$DC$8)</f>
        <v>0</v>
      </c>
      <c r="DD245" s="68">
        <v>1</v>
      </c>
      <c r="DE245" s="67">
        <f>(DD245*$D245*$E245*$G245*$K245*$DE$8)</f>
        <v>26545.679999999997</v>
      </c>
      <c r="DF245" s="83"/>
      <c r="DG245" s="67">
        <f>(DF245*$D245*$E245*$G245*$K245*$DG$8)</f>
        <v>0</v>
      </c>
      <c r="DH245" s="68"/>
      <c r="DI245" s="67">
        <f>(DH245*$D245*$E245*$G245*$K245*$DI$8)</f>
        <v>0</v>
      </c>
      <c r="DJ245" s="68"/>
      <c r="DK245" s="67">
        <f>(DJ245*$D245*$E245*$G245*$L245*$DK$8)</f>
        <v>0</v>
      </c>
      <c r="DL245" s="68"/>
      <c r="DM245" s="75">
        <f>(DL245*$D245*$E245*$G245*$M245*$DM$8)</f>
        <v>0</v>
      </c>
      <c r="DN245" s="77">
        <f t="shared" si="1221"/>
        <v>57</v>
      </c>
      <c r="DO245" s="75">
        <f t="shared" si="1221"/>
        <v>1438554.642</v>
      </c>
    </row>
    <row r="246" spans="1:119" s="8" customFormat="1" ht="36" customHeight="1" x14ac:dyDescent="0.25">
      <c r="A246" s="78"/>
      <c r="B246" s="79">
        <v>210</v>
      </c>
      <c r="C246" s="60" t="s">
        <v>373</v>
      </c>
      <c r="D246" s="61">
        <v>22900</v>
      </c>
      <c r="E246" s="80">
        <v>0.72</v>
      </c>
      <c r="F246" s="80"/>
      <c r="G246" s="63">
        <v>1</v>
      </c>
      <c r="H246" s="64"/>
      <c r="I246" s="64"/>
      <c r="J246" s="61">
        <v>1.4</v>
      </c>
      <c r="K246" s="61">
        <v>1.68</v>
      </c>
      <c r="L246" s="61">
        <v>2.23</v>
      </c>
      <c r="M246" s="65">
        <v>2.57</v>
      </c>
      <c r="N246" s="68">
        <v>80</v>
      </c>
      <c r="O246" s="67">
        <f>(N246*$D246*$E246*$G246*$J246)</f>
        <v>1846655.9999999998</v>
      </c>
      <c r="P246" s="68">
        <v>10</v>
      </c>
      <c r="Q246" s="68">
        <f>(P246*$D246*$E246*$G246*$J246)</f>
        <v>230831.99999999997</v>
      </c>
      <c r="R246" s="68">
        <v>15</v>
      </c>
      <c r="S246" s="67">
        <f>(R246*$D246*$E246*$G246*$J246)</f>
        <v>346248</v>
      </c>
      <c r="T246" s="68"/>
      <c r="U246" s="67">
        <f>(T246*$D246*$E246*$G246*$J246)</f>
        <v>0</v>
      </c>
      <c r="V246" s="68">
        <v>0</v>
      </c>
      <c r="W246" s="67">
        <f>(V246*$D246*$E246*$G246*$J246)</f>
        <v>0</v>
      </c>
      <c r="X246" s="68">
        <v>0</v>
      </c>
      <c r="Y246" s="67">
        <f>(X246*$D246*$E246*$G246*$J246)</f>
        <v>0</v>
      </c>
      <c r="Z246" s="68"/>
      <c r="AA246" s="67">
        <f>(Z246*$D246*$E246*$G246*$J246)</f>
        <v>0</v>
      </c>
      <c r="AB246" s="68">
        <v>0</v>
      </c>
      <c r="AC246" s="67">
        <f>(AB246*$D246*$E246*$G246*$J246)</f>
        <v>0</v>
      </c>
      <c r="AD246" s="68">
        <v>20</v>
      </c>
      <c r="AE246" s="67">
        <f>(AD246*$D246*$E246*$G246*$J246)</f>
        <v>461663.99999999994</v>
      </c>
      <c r="AF246" s="68"/>
      <c r="AG246" s="67">
        <f>(AF246*$D246*$E246*$G246*$J246)</f>
        <v>0</v>
      </c>
      <c r="AH246" s="70"/>
      <c r="AI246" s="67">
        <f>(AH246*$D246*$E246*$G246*$J246)</f>
        <v>0</v>
      </c>
      <c r="AJ246" s="68">
        <v>54</v>
      </c>
      <c r="AK246" s="67">
        <f>(AJ246*$D246*$E246*$G246*$J246)</f>
        <v>1246492.7999999998</v>
      </c>
      <c r="AL246" s="81"/>
      <c r="AM246" s="67">
        <f>(AL246*$D246*$E246*$G246*$K246)</f>
        <v>0</v>
      </c>
      <c r="AN246" s="68">
        <v>7</v>
      </c>
      <c r="AO246" s="73">
        <f>(AN246*$D246*$E246*$G246*$K246)</f>
        <v>193898.88</v>
      </c>
      <c r="AP246" s="68"/>
      <c r="AQ246" s="67">
        <f>(AP246*$D246*$E246*$G246*$J246)</f>
        <v>0</v>
      </c>
      <c r="AR246" s="68">
        <v>4</v>
      </c>
      <c r="AS246" s="68">
        <f>(AR246*$D246*$E246*$G246*$J246)</f>
        <v>92332.799999999988</v>
      </c>
      <c r="AT246" s="68">
        <v>180</v>
      </c>
      <c r="AU246" s="68">
        <f>(AT246*$D246*$E246*$G246*$J246)</f>
        <v>4154975.9999999995</v>
      </c>
      <c r="AV246" s="68">
        <v>0</v>
      </c>
      <c r="AW246" s="67">
        <f>(AV246*$D246*$E246*$G246*$J246)</f>
        <v>0</v>
      </c>
      <c r="AX246" s="68">
        <v>0</v>
      </c>
      <c r="AY246" s="67">
        <f>(AX246*$D246*$E246*$G246*$J246)</f>
        <v>0</v>
      </c>
      <c r="AZ246" s="68">
        <v>0</v>
      </c>
      <c r="BA246" s="67">
        <f>(AZ246*$D246*$E246*$G246*$J246)</f>
        <v>0</v>
      </c>
      <c r="BB246" s="68">
        <v>64</v>
      </c>
      <c r="BC246" s="67">
        <f>(BB246*$D246*$E246*$G246*$J246)</f>
        <v>1477324.7999999998</v>
      </c>
      <c r="BD246" s="68">
        <v>68</v>
      </c>
      <c r="BE246" s="67">
        <f>(BD246*$D246*$E246*$G246*$J246)</f>
        <v>1569657.5999999999</v>
      </c>
      <c r="BF246" s="68">
        <v>32</v>
      </c>
      <c r="BG246" s="67">
        <f>(BF246*$D246*$E246*$G246*$K246)</f>
        <v>886394.88</v>
      </c>
      <c r="BH246" s="68">
        <v>93</v>
      </c>
      <c r="BI246" s="67">
        <f>(BH246*$D246*$E246*$G246*$K246)</f>
        <v>2576085.12</v>
      </c>
      <c r="BJ246" s="68">
        <v>25</v>
      </c>
      <c r="BK246" s="67">
        <f>(BJ246*$D246*$E246*$G246*$K246)</f>
        <v>692496</v>
      </c>
      <c r="BL246" s="68">
        <v>0</v>
      </c>
      <c r="BM246" s="67">
        <f>(BL246*$D246*$E246*$G246*$K246)</f>
        <v>0</v>
      </c>
      <c r="BN246" s="68">
        <v>195</v>
      </c>
      <c r="BO246" s="67">
        <f>(BN246*$D246*$E246*$G246*$K246)</f>
        <v>5401468.7999999998</v>
      </c>
      <c r="BP246" s="85">
        <v>60</v>
      </c>
      <c r="BQ246" s="67">
        <f>(BP246*$D246*$E246*$G246*$K246)</f>
        <v>1661990.4</v>
      </c>
      <c r="BR246" s="68">
        <v>43</v>
      </c>
      <c r="BS246" s="67">
        <f>(BR246*$D246*$E246*$G246*$K246)</f>
        <v>1191093.1199999999</v>
      </c>
      <c r="BT246" s="68">
        <v>7</v>
      </c>
      <c r="BU246" s="67">
        <f>(BT246*$D246*$E246*$G246*$K246)</f>
        <v>193898.88</v>
      </c>
      <c r="BV246" s="68">
        <v>31</v>
      </c>
      <c r="BW246" s="67">
        <f>(BV246*$D246*$E246*$G246*$K246)</f>
        <v>858695.03999999992</v>
      </c>
      <c r="BX246" s="68">
        <v>100</v>
      </c>
      <c r="BY246" s="67">
        <f>(BX246*$D246*$E246*$G246*$K246)</f>
        <v>2769984</v>
      </c>
      <c r="BZ246" s="68">
        <v>55</v>
      </c>
      <c r="CA246" s="75">
        <f>(BZ246*$D246*$E246*$G246*$K246)</f>
        <v>1523491.2</v>
      </c>
      <c r="CB246" s="68">
        <v>2</v>
      </c>
      <c r="CC246" s="67">
        <f>(CB246*$D246*$E246*$G246*$J246)</f>
        <v>46166.399999999994</v>
      </c>
      <c r="CD246" s="68">
        <v>3</v>
      </c>
      <c r="CE246" s="67">
        <f>(CD246*$D246*$E246*$G246*$J246)</f>
        <v>69249.599999999991</v>
      </c>
      <c r="CF246" s="68">
        <v>0</v>
      </c>
      <c r="CG246" s="67">
        <f>(CF246*$D246*$E246*$G246*$J246)</f>
        <v>0</v>
      </c>
      <c r="CH246" s="68"/>
      <c r="CI246" s="68">
        <f>(CH246*$D246*$E246*$G246*$J246)</f>
        <v>0</v>
      </c>
      <c r="CJ246" s="68"/>
      <c r="CK246" s="67">
        <f>(CJ246*$D246*$E246*$G246*$K246)</f>
        <v>0</v>
      </c>
      <c r="CL246" s="68">
        <v>9</v>
      </c>
      <c r="CM246" s="67">
        <f>(CL246*$D246*$E246*$G246*$J246)</f>
        <v>207748.8</v>
      </c>
      <c r="CN246" s="68">
        <v>3</v>
      </c>
      <c r="CO246" s="67">
        <f>(CN246*$D246*$E246*$G246*$J246)</f>
        <v>69249.599999999991</v>
      </c>
      <c r="CP246" s="68">
        <v>12</v>
      </c>
      <c r="CQ246" s="67">
        <f>(CP246*$D246*$E246*$G246*$J246)</f>
        <v>276998.39999999997</v>
      </c>
      <c r="CR246" s="68">
        <v>21</v>
      </c>
      <c r="CS246" s="67">
        <f>(CR246*$D246*$E246*$G246*$J246)</f>
        <v>484747.19999999995</v>
      </c>
      <c r="CT246" s="68">
        <v>64</v>
      </c>
      <c r="CU246" s="67">
        <f>(CT246*$D246*$E246*$G246*$J246)</f>
        <v>1477324.7999999998</v>
      </c>
      <c r="CV246" s="68">
        <v>4</v>
      </c>
      <c r="CW246" s="67">
        <f>(CV246*$D246*$E246*$G246*$K246)</f>
        <v>110799.36</v>
      </c>
      <c r="CX246" s="82"/>
      <c r="CY246" s="67">
        <f>(CX246*$D246*$E246*$G246*$K246)</f>
        <v>0</v>
      </c>
      <c r="CZ246" s="68"/>
      <c r="DA246" s="67">
        <f>(CZ246*$D246*$E246*$G246*$J246)</f>
        <v>0</v>
      </c>
      <c r="DB246" s="68">
        <v>0</v>
      </c>
      <c r="DC246" s="73">
        <f>(DB246*$D246*$E246*$G246*$K246)</f>
        <v>0</v>
      </c>
      <c r="DD246" s="68">
        <v>8</v>
      </c>
      <c r="DE246" s="67">
        <f>(DD246*$D246*$E246*$G246*$K246)</f>
        <v>221598.72</v>
      </c>
      <c r="DF246" s="83">
        <v>4</v>
      </c>
      <c r="DG246" s="67">
        <f>(DF246*$D246*$E246*$G246*$K246)</f>
        <v>110799.36</v>
      </c>
      <c r="DH246" s="68">
        <v>19</v>
      </c>
      <c r="DI246" s="67">
        <f>(DH246*$D246*$E246*$G246*$K246)</f>
        <v>526296.96</v>
      </c>
      <c r="DJ246" s="68">
        <v>22</v>
      </c>
      <c r="DK246" s="67">
        <f>(DJ246*$D246*$E246*$G246*$L246)</f>
        <v>808901.28</v>
      </c>
      <c r="DL246" s="68">
        <v>25</v>
      </c>
      <c r="DM246" s="75">
        <f>(DL246*$D246*$E246*$G246*$M246)</f>
        <v>1059354</v>
      </c>
      <c r="DN246" s="77">
        <f t="shared" si="1221"/>
        <v>1339</v>
      </c>
      <c r="DO246" s="75">
        <f t="shared" si="1221"/>
        <v>34844914.799999997</v>
      </c>
    </row>
    <row r="247" spans="1:119" s="8" customFormat="1" ht="30" customHeight="1" x14ac:dyDescent="0.25">
      <c r="A247" s="78"/>
      <c r="B247" s="79">
        <v>211</v>
      </c>
      <c r="C247" s="60" t="s">
        <v>374</v>
      </c>
      <c r="D247" s="61">
        <v>22900</v>
      </c>
      <c r="E247" s="80">
        <v>0.59</v>
      </c>
      <c r="F247" s="80"/>
      <c r="G247" s="63">
        <v>1</v>
      </c>
      <c r="H247" s="64"/>
      <c r="I247" s="64"/>
      <c r="J247" s="61">
        <v>1.4</v>
      </c>
      <c r="K247" s="61">
        <v>1.68</v>
      </c>
      <c r="L247" s="61">
        <v>2.23</v>
      </c>
      <c r="M247" s="65">
        <v>2.57</v>
      </c>
      <c r="N247" s="68">
        <v>64</v>
      </c>
      <c r="O247" s="67">
        <f t="shared" si="1043"/>
        <v>1331644.1599999999</v>
      </c>
      <c r="P247" s="68">
        <v>10</v>
      </c>
      <c r="Q247" s="68">
        <f>(P247*$D247*$E247*$G247*$J247*$Q$8)</f>
        <v>208069.40000000002</v>
      </c>
      <c r="R247" s="68"/>
      <c r="S247" s="67">
        <f>(R247*$D247*$E247*$G247*$J247*$S$8)</f>
        <v>0</v>
      </c>
      <c r="T247" s="68">
        <v>0</v>
      </c>
      <c r="U247" s="67">
        <f>(T247/12*7*$D247*$E247*$G247*$J247*$U$8)+(T247/12*5*$D247*$E247*$G247*$J247*$U$9)</f>
        <v>0</v>
      </c>
      <c r="V247" s="68">
        <v>0</v>
      </c>
      <c r="W247" s="67">
        <f>(V247*$D247*$E247*$G247*$J247*$W$8)</f>
        <v>0</v>
      </c>
      <c r="X247" s="68">
        <v>0</v>
      </c>
      <c r="Y247" s="67">
        <f>(X247*$D247*$E247*$G247*$J247*$Y$8)</f>
        <v>0</v>
      </c>
      <c r="Z247" s="68"/>
      <c r="AA247" s="67">
        <f>(Z247*$D247*$E247*$G247*$J247*$AA$8)</f>
        <v>0</v>
      </c>
      <c r="AB247" s="68">
        <v>0</v>
      </c>
      <c r="AC247" s="67">
        <f>(AB247*$D247*$E247*$G247*$J247*$AC$8)</f>
        <v>0</v>
      </c>
      <c r="AD247" s="68">
        <v>10</v>
      </c>
      <c r="AE247" s="67">
        <f>(AD247*$D247*$E247*$G247*$J247*$AE$8)</f>
        <v>208069.40000000002</v>
      </c>
      <c r="AF247" s="68"/>
      <c r="AG247" s="67">
        <f>(AF247*$D247*$E247*$G247*$J247*$AG$8)</f>
        <v>0</v>
      </c>
      <c r="AH247" s="70"/>
      <c r="AI247" s="67">
        <f>(AH247*$D247*$E247*$G247*$J247*$AI$8)</f>
        <v>0</v>
      </c>
      <c r="AJ247" s="68">
        <v>350</v>
      </c>
      <c r="AK247" s="67">
        <f>(AJ247*$D247*$E247*$G247*$J247*$AK$8)</f>
        <v>7282429.0000000009</v>
      </c>
      <c r="AL247" s="82"/>
      <c r="AM247" s="67">
        <f>(AL247*$D247*$E247*$G247*$K247*$AM$8)</f>
        <v>0</v>
      </c>
      <c r="AN247" s="68">
        <v>7</v>
      </c>
      <c r="AO247" s="73">
        <f>(AN247*$D247*$E247*$G247*$K247*$AO$8)</f>
        <v>174778.296</v>
      </c>
      <c r="AP247" s="68"/>
      <c r="AQ247" s="67">
        <f>(AP247*$D247*$E247*$G247*$J247*$AQ$8)</f>
        <v>0</v>
      </c>
      <c r="AR247" s="68">
        <v>7</v>
      </c>
      <c r="AS247" s="68">
        <f>(AR247*$D247*$E247*$G247*$J247*$AS$8)</f>
        <v>119167.01999999999</v>
      </c>
      <c r="AT247" s="68">
        <v>336</v>
      </c>
      <c r="AU247" s="68">
        <f>(AT247*$D247*$E247*$G247*$J247*$AU$8)</f>
        <v>7308910.5599999987</v>
      </c>
      <c r="AV247" s="68">
        <v>0</v>
      </c>
      <c r="AW247" s="67">
        <f>(AV247*$D247*$E247*$G247*$J247*$AW$8)</f>
        <v>0</v>
      </c>
      <c r="AX247" s="68">
        <v>0</v>
      </c>
      <c r="AY247" s="67">
        <f>(AX247*$D247*$E247*$G247*$J247*$AY$8)</f>
        <v>0</v>
      </c>
      <c r="AZ247" s="68">
        <v>0</v>
      </c>
      <c r="BA247" s="67">
        <f>(AZ247*$D247*$E247*$G247*$J247*$BA$8)</f>
        <v>0</v>
      </c>
      <c r="BB247" s="68">
        <v>70</v>
      </c>
      <c r="BC247" s="67">
        <f>(BB247*$D247*$E247*$G247*$J247*$BC$8)</f>
        <v>1456485.8</v>
      </c>
      <c r="BD247" s="68">
        <v>17</v>
      </c>
      <c r="BE247" s="67">
        <f>(BD247*$D247*$E247*$G247*$J247*$BE$8)</f>
        <v>353717.98000000004</v>
      </c>
      <c r="BF247" s="68">
        <v>63</v>
      </c>
      <c r="BG247" s="67">
        <f>(BF247*$D247*$E247*$G247*$K247*$BG$8)</f>
        <v>1430004.24</v>
      </c>
      <c r="BH247" s="68">
        <v>160</v>
      </c>
      <c r="BI247" s="67">
        <f>(BH247*$D247*$E247*$G247*$K247*$BI$8)</f>
        <v>3631756.8</v>
      </c>
      <c r="BJ247" s="68"/>
      <c r="BK247" s="67">
        <f>(BJ247*$D247*$E247*$G247*$K247*$BK$8)</f>
        <v>0</v>
      </c>
      <c r="BL247" s="68">
        <v>0</v>
      </c>
      <c r="BM247" s="67">
        <f>(BL247*$D247*$E247*$G247*$K247*$BM$8)</f>
        <v>0</v>
      </c>
      <c r="BN247" s="68">
        <v>120</v>
      </c>
      <c r="BO247" s="67">
        <f>(BN247*$D247*$E247*$G247*$K247*$BO$8)</f>
        <v>2996199.3600000003</v>
      </c>
      <c r="BP247" s="85">
        <v>45</v>
      </c>
      <c r="BQ247" s="67">
        <f>(BP247*$D247*$E247*$G247*$K247*$BQ$8)</f>
        <v>1021431.6</v>
      </c>
      <c r="BR247" s="68">
        <v>80</v>
      </c>
      <c r="BS247" s="67">
        <f>(BR247*$D247*$E247*$G247*$K247*$BS$8)</f>
        <v>2269848</v>
      </c>
      <c r="BT247" s="68">
        <v>17</v>
      </c>
      <c r="BU247" s="67">
        <f>(BT247*$D247*$E247*$G247*$K247*$BU$8)</f>
        <v>347286.74400000001</v>
      </c>
      <c r="BV247" s="68">
        <v>30</v>
      </c>
      <c r="BW247" s="67">
        <f>(BV247*$D247*$E247*$G247*$K247*$BW$8)</f>
        <v>851193</v>
      </c>
      <c r="BX247" s="68">
        <v>10</v>
      </c>
      <c r="BY247" s="67">
        <f>(BX247*$D247*$E247*$G247*$K247*$BY$8)</f>
        <v>226984.8</v>
      </c>
      <c r="BZ247" s="68">
        <v>23</v>
      </c>
      <c r="CA247" s="75">
        <f>(BZ247*$D247*$E247*$G247*$K247*$CA$8)</f>
        <v>522065.04</v>
      </c>
      <c r="CB247" s="68">
        <v>0</v>
      </c>
      <c r="CC247" s="67">
        <f>(CB247*$D247*$E247*$G247*$J247*$CC$8)</f>
        <v>0</v>
      </c>
      <c r="CD247" s="68">
        <v>0</v>
      </c>
      <c r="CE247" s="67">
        <f>(CD247*$D247*$E247*$G247*$J247*$CE$8)</f>
        <v>0</v>
      </c>
      <c r="CF247" s="68">
        <v>0</v>
      </c>
      <c r="CG247" s="67">
        <f>(CF247*$D247*$E247*$G247*$J247*$CG$8)</f>
        <v>0</v>
      </c>
      <c r="CH247" s="68"/>
      <c r="CI247" s="68">
        <f>(CH247*$D247*$E247*$G247*$J247*$CI$8)</f>
        <v>0</v>
      </c>
      <c r="CJ247" s="68"/>
      <c r="CK247" s="67">
        <f>(CJ247*$D247*$E247*$G247*$K247*$CK$8)</f>
        <v>0</v>
      </c>
      <c r="CL247" s="68">
        <v>41</v>
      </c>
      <c r="CM247" s="67">
        <f>(CL247*$D247*$E247*$G247*$J247*$CM$8)</f>
        <v>542871.97999999986</v>
      </c>
      <c r="CN247" s="68"/>
      <c r="CO247" s="67">
        <f>(CN247*$D247*$E247*$G247*$J247*$CO$8)</f>
        <v>0</v>
      </c>
      <c r="CP247" s="68">
        <v>2</v>
      </c>
      <c r="CQ247" s="67">
        <f>(CP247*$D247*$E247*$G247*$J247*$CQ$8)</f>
        <v>26481.559999999994</v>
      </c>
      <c r="CR247" s="68">
        <v>11</v>
      </c>
      <c r="CS247" s="67">
        <f>(CR247*$D247*$E247*$G247*$J247*$CS$8)</f>
        <v>235118.42199999996</v>
      </c>
      <c r="CT247" s="68">
        <v>69</v>
      </c>
      <c r="CU247" s="67">
        <f>(CT247*$D247*$E247*$G247*$J247*$CU$8)</f>
        <v>1474833.7379999997</v>
      </c>
      <c r="CV247" s="68">
        <v>3</v>
      </c>
      <c r="CW247" s="67">
        <f>(CV247*$D247*$E247*$G247*$K247*$CW$8)</f>
        <v>68095.44</v>
      </c>
      <c r="CX247" s="82"/>
      <c r="CY247" s="67">
        <f>(CX247*$D247*$E247*$G247*$K247*$CY$8)</f>
        <v>0</v>
      </c>
      <c r="CZ247" s="68"/>
      <c r="DA247" s="67">
        <f>(CZ247*$D247*$E247*$G247*$J247*$DA$8)</f>
        <v>0</v>
      </c>
      <c r="DB247" s="68">
        <v>0</v>
      </c>
      <c r="DC247" s="73">
        <f>(DB247*$D247*$E247*$G247*$K247*$DC$8)</f>
        <v>0</v>
      </c>
      <c r="DD247" s="68">
        <v>5</v>
      </c>
      <c r="DE247" s="67">
        <f>(DD247*$D247*$E247*$G247*$K247*$DE$8)</f>
        <v>113492.4</v>
      </c>
      <c r="DF247" s="83">
        <v>4</v>
      </c>
      <c r="DG247" s="67">
        <f>(DF247*$D247*$E247*$G247*$K247*$DG$8)</f>
        <v>108952.704</v>
      </c>
      <c r="DH247" s="68">
        <v>40</v>
      </c>
      <c r="DI247" s="67">
        <f>(DH247*$D247*$E247*$G247*$K247*$DI$8)</f>
        <v>1025971.2959999999</v>
      </c>
      <c r="DJ247" s="68">
        <v>10</v>
      </c>
      <c r="DK247" s="67">
        <f>(DJ247*$D247*$E247*$G247*$L247*$DK$8)</f>
        <v>361554.36</v>
      </c>
      <c r="DL247" s="68">
        <v>30</v>
      </c>
      <c r="DM247" s="75">
        <f>(DL247*$D247*$E247*$G247*$M247*$DM$8)</f>
        <v>1250037.72</v>
      </c>
      <c r="DN247" s="77">
        <f t="shared" si="1221"/>
        <v>1634</v>
      </c>
      <c r="DO247" s="75">
        <f t="shared" si="1221"/>
        <v>36947450.819999993</v>
      </c>
    </row>
    <row r="248" spans="1:119" s="8" customFormat="1" ht="30" customHeight="1" x14ac:dyDescent="0.25">
      <c r="A248" s="78"/>
      <c r="B248" s="79">
        <v>212</v>
      </c>
      <c r="C248" s="60" t="s">
        <v>375</v>
      </c>
      <c r="D248" s="61">
        <v>22900</v>
      </c>
      <c r="E248" s="80">
        <v>0.7</v>
      </c>
      <c r="F248" s="80"/>
      <c r="G248" s="63">
        <v>1</v>
      </c>
      <c r="H248" s="64"/>
      <c r="I248" s="64"/>
      <c r="J248" s="61">
        <v>1.4</v>
      </c>
      <c r="K248" s="61">
        <v>1.68</v>
      </c>
      <c r="L248" s="61">
        <v>2.23</v>
      </c>
      <c r="M248" s="65">
        <v>2.57</v>
      </c>
      <c r="N248" s="68">
        <v>124</v>
      </c>
      <c r="O248" s="67">
        <f t="shared" ref="O248:O250" si="1222">(N248*$D248*$E248*$G248*$J248)</f>
        <v>2782807.9999999995</v>
      </c>
      <c r="P248" s="68">
        <v>334</v>
      </c>
      <c r="Q248" s="68">
        <f t="shared" ref="Q248:Q250" si="1223">(P248*$D248*$E248*$G248*$J248)</f>
        <v>7495627.9999999991</v>
      </c>
      <c r="R248" s="68">
        <v>16</v>
      </c>
      <c r="S248" s="67">
        <f t="shared" ref="S248:S250" si="1224">(R248*$D248*$E248*$G248*$J248)</f>
        <v>359071.99999999994</v>
      </c>
      <c r="T248" s="68"/>
      <c r="U248" s="67">
        <f t="shared" ref="U248:U250" si="1225">(T248*$D248*$E248*$G248*$J248)</f>
        <v>0</v>
      </c>
      <c r="V248" s="68">
        <v>0</v>
      </c>
      <c r="W248" s="67">
        <f t="shared" ref="W248:W250" si="1226">(V248*$D248*$E248*$G248*$J248)</f>
        <v>0</v>
      </c>
      <c r="X248" s="68">
        <v>0</v>
      </c>
      <c r="Y248" s="67">
        <f t="shared" ref="Y248:Y250" si="1227">(X248*$D248*$E248*$G248*$J248)</f>
        <v>0</v>
      </c>
      <c r="Z248" s="68"/>
      <c r="AA248" s="67">
        <f t="shared" ref="AA248:AA250" si="1228">(Z248*$D248*$E248*$G248*$J248)</f>
        <v>0</v>
      </c>
      <c r="AB248" s="68">
        <v>0</v>
      </c>
      <c r="AC248" s="67">
        <f t="shared" ref="AC248:AC250" si="1229">(AB248*$D248*$E248*$G248*$J248)</f>
        <v>0</v>
      </c>
      <c r="AD248" s="68">
        <v>40</v>
      </c>
      <c r="AE248" s="67">
        <f t="shared" ref="AE248:AE250" si="1230">(AD248*$D248*$E248*$G248*$J248)</f>
        <v>897680</v>
      </c>
      <c r="AF248" s="68"/>
      <c r="AG248" s="67">
        <f t="shared" ref="AG248:AG250" si="1231">(AF248*$D248*$E248*$G248*$J248)</f>
        <v>0</v>
      </c>
      <c r="AH248" s="70"/>
      <c r="AI248" s="67">
        <f t="shared" ref="AI248:AI250" si="1232">(AH248*$D248*$E248*$G248*$J248)</f>
        <v>0</v>
      </c>
      <c r="AJ248" s="68">
        <v>370</v>
      </c>
      <c r="AK248" s="67">
        <f t="shared" ref="AK248:AK250" si="1233">(AJ248*$D248*$E248*$G248*$J248)</f>
        <v>8303539.9999999991</v>
      </c>
      <c r="AL248" s="82"/>
      <c r="AM248" s="67">
        <f t="shared" ref="AM248:AM250" si="1234">(AL248*$D248*$E248*$G248*$K248)</f>
        <v>0</v>
      </c>
      <c r="AN248" s="68">
        <v>61</v>
      </c>
      <c r="AO248" s="73">
        <f t="shared" ref="AO248:AO250" si="1235">(AN248*$D248*$E248*$G248*$K248)</f>
        <v>1642754.3999999997</v>
      </c>
      <c r="AP248" s="68"/>
      <c r="AQ248" s="67">
        <f t="shared" ref="AQ248:AQ250" si="1236">(AP248*$D248*$E248*$G248*$J248)</f>
        <v>0</v>
      </c>
      <c r="AR248" s="68">
        <f>49+3</f>
        <v>52</v>
      </c>
      <c r="AS248" s="68">
        <f t="shared" ref="AS248:AS250" si="1237">(AR248*$D248*$E248*$G248*$J248)</f>
        <v>1166984</v>
      </c>
      <c r="AT248" s="68">
        <v>393</v>
      </c>
      <c r="AU248" s="68">
        <f t="shared" ref="AU248:AU250" si="1238">(AT248*$D248*$E248*$G248*$J248)</f>
        <v>8819706</v>
      </c>
      <c r="AV248" s="68">
        <v>0</v>
      </c>
      <c r="AW248" s="67">
        <f t="shared" ref="AW248:AW250" si="1239">(AV248*$D248*$E248*$G248*$J248)</f>
        <v>0</v>
      </c>
      <c r="AX248" s="68">
        <v>0</v>
      </c>
      <c r="AY248" s="67">
        <f t="shared" ref="AY248:AY250" si="1240">(AX248*$D248*$E248*$G248*$J248)</f>
        <v>0</v>
      </c>
      <c r="AZ248" s="68">
        <v>0</v>
      </c>
      <c r="BA248" s="67">
        <f t="shared" ref="BA248:BA250" si="1241">(AZ248*$D248*$E248*$G248*$J248)</f>
        <v>0</v>
      </c>
      <c r="BB248" s="68">
        <v>50</v>
      </c>
      <c r="BC248" s="67">
        <f t="shared" ref="BC248:BC250" si="1242">(BB248*$D248*$E248*$G248*$J248)</f>
        <v>1122100</v>
      </c>
      <c r="BD248" s="68">
        <v>67</v>
      </c>
      <c r="BE248" s="67">
        <f t="shared" ref="BE248:BE250" si="1243">(BD248*$D248*$E248*$G248*$J248)</f>
        <v>1503614</v>
      </c>
      <c r="BF248" s="68">
        <v>104</v>
      </c>
      <c r="BG248" s="67">
        <f t="shared" ref="BG248:BG250" si="1244">(BF248*$D248*$E248*$G248*$K248)</f>
        <v>2800761.6</v>
      </c>
      <c r="BH248" s="68">
        <v>95</v>
      </c>
      <c r="BI248" s="67">
        <f t="shared" ref="BI248:BI250" si="1245">(BH248*$D248*$E248*$G248*$K248)</f>
        <v>2558388</v>
      </c>
      <c r="BJ248" s="68">
        <v>0</v>
      </c>
      <c r="BK248" s="67">
        <f t="shared" ref="BK248:BK250" si="1246">(BJ248*$D248*$E248*$G248*$K248)</f>
        <v>0</v>
      </c>
      <c r="BL248" s="68">
        <v>0</v>
      </c>
      <c r="BM248" s="67">
        <f t="shared" ref="BM248:BM250" si="1247">(BL248*$D248*$E248*$G248*$K248)</f>
        <v>0</v>
      </c>
      <c r="BN248" s="68">
        <f>252+14</f>
        <v>266</v>
      </c>
      <c r="BO248" s="67">
        <f t="shared" ref="BO248:BO250" si="1248">(BN248*$D248*$E248*$G248*$K248)</f>
        <v>7163486.3999999994</v>
      </c>
      <c r="BP248" s="68">
        <v>81</v>
      </c>
      <c r="BQ248" s="67">
        <f t="shared" ref="BQ248:BQ250" si="1249">(BP248*$D248*$E248*$G248*$K248)</f>
        <v>2181362.4</v>
      </c>
      <c r="BR248" s="68">
        <v>60</v>
      </c>
      <c r="BS248" s="67">
        <f t="shared" ref="BS248:BS250" si="1250">(BR248*$D248*$E248*$G248*$K248)</f>
        <v>1615823.9999999998</v>
      </c>
      <c r="BT248" s="68">
        <v>108</v>
      </c>
      <c r="BU248" s="67">
        <f t="shared" ref="BU248:BU250" si="1251">(BT248*$D248*$E248*$G248*$K248)</f>
        <v>2908483.1999999997</v>
      </c>
      <c r="BV248" s="68">
        <v>128</v>
      </c>
      <c r="BW248" s="67">
        <f t="shared" ref="BW248:BW250" si="1252">(BV248*$D248*$E248*$G248*$K248)</f>
        <v>3447091.1999999993</v>
      </c>
      <c r="BX248" s="68">
        <v>200</v>
      </c>
      <c r="BY248" s="67">
        <f t="shared" ref="BY248:BY250" si="1253">(BX248*$D248*$E248*$G248*$K248)</f>
        <v>5386080</v>
      </c>
      <c r="BZ248" s="68">
        <v>140</v>
      </c>
      <c r="CA248" s="75">
        <f t="shared" ref="CA248:CA250" si="1254">(BZ248*$D248*$E248*$G248*$K248)</f>
        <v>3770256</v>
      </c>
      <c r="CB248" s="68">
        <v>0</v>
      </c>
      <c r="CC248" s="67">
        <f t="shared" ref="CC248:CC250" si="1255">(CB248*$D248*$E248*$G248*$J248)</f>
        <v>0</v>
      </c>
      <c r="CD248" s="68">
        <v>0</v>
      </c>
      <c r="CE248" s="67">
        <f t="shared" ref="CE248:CE250" si="1256">(CD248*$D248*$E248*$G248*$J248)</f>
        <v>0</v>
      </c>
      <c r="CF248" s="68">
        <v>0</v>
      </c>
      <c r="CG248" s="67">
        <f t="shared" ref="CG248:CG250" si="1257">(CF248*$D248*$E248*$G248*$J248)</f>
        <v>0</v>
      </c>
      <c r="CH248" s="68"/>
      <c r="CI248" s="68">
        <f t="shared" ref="CI248:CI250" si="1258">(CH248*$D248*$E248*$G248*$J248)</f>
        <v>0</v>
      </c>
      <c r="CJ248" s="68"/>
      <c r="CK248" s="67">
        <f t="shared" ref="CK248:CK250" si="1259">(CJ248*$D248*$E248*$G248*$K248)</f>
        <v>0</v>
      </c>
      <c r="CL248" s="68">
        <v>49</v>
      </c>
      <c r="CM248" s="67">
        <f t="shared" ref="CM248:CM250" si="1260">(CL248*$D248*$E248*$G248*$J248)</f>
        <v>1099658</v>
      </c>
      <c r="CN248" s="68">
        <v>12</v>
      </c>
      <c r="CO248" s="67">
        <f t="shared" ref="CO248:CO250" si="1261">(CN248*$D248*$E248*$G248*$J248)</f>
        <v>269304</v>
      </c>
      <c r="CP248" s="68">
        <v>25</v>
      </c>
      <c r="CQ248" s="67">
        <f t="shared" ref="CQ248:CQ250" si="1262">(CP248*$D248*$E248*$G248*$J248)</f>
        <v>561050</v>
      </c>
      <c r="CR248" s="68">
        <v>100</v>
      </c>
      <c r="CS248" s="67">
        <f t="shared" ref="CS248:CS250" si="1263">(CR248*$D248*$E248*$G248*$J248)</f>
        <v>2244200</v>
      </c>
      <c r="CT248" s="68">
        <v>230</v>
      </c>
      <c r="CU248" s="67">
        <f t="shared" ref="CU248:CU250" si="1264">(CT248*$D248*$E248*$G248*$J248)</f>
        <v>5161659.9999999991</v>
      </c>
      <c r="CV248" s="68">
        <v>223</v>
      </c>
      <c r="CW248" s="67">
        <f t="shared" ref="CW248:CW250" si="1265">(CV248*$D248*$E248*$G248*$K248)</f>
        <v>6005479.2000000002</v>
      </c>
      <c r="CX248" s="82">
        <v>308</v>
      </c>
      <c r="CY248" s="67">
        <f t="shared" ref="CY248:CY250" si="1266">(CX248*$D248*$E248*$G248*$K248)</f>
        <v>8294563.1999999993</v>
      </c>
      <c r="CZ248" s="68"/>
      <c r="DA248" s="67">
        <f t="shared" ref="DA248:DA250" si="1267">(CZ248*$D248*$E248*$G248*$J248)</f>
        <v>0</v>
      </c>
      <c r="DB248" s="68">
        <v>5</v>
      </c>
      <c r="DC248" s="73">
        <f t="shared" ref="DC248:DC250" si="1268">(DB248*$D248*$E248*$G248*$K248)</f>
        <v>134652</v>
      </c>
      <c r="DD248" s="68">
        <v>47</v>
      </c>
      <c r="DE248" s="67">
        <f t="shared" ref="DE248:DE250" si="1269">(DD248*$D248*$E248*$G248*$K248)</f>
        <v>1265728.8</v>
      </c>
      <c r="DF248" s="83">
        <v>4</v>
      </c>
      <c r="DG248" s="67">
        <f t="shared" ref="DG248:DG250" si="1270">(DF248*$D248*$E248*$G248*$K248)</f>
        <v>107721.59999999998</v>
      </c>
      <c r="DH248" s="68">
        <v>110</v>
      </c>
      <c r="DI248" s="67">
        <f t="shared" ref="DI248:DI250" si="1271">(DH248*$D248*$E248*$G248*$K248)</f>
        <v>2962344</v>
      </c>
      <c r="DJ248" s="68">
        <v>70</v>
      </c>
      <c r="DK248" s="67">
        <f t="shared" ref="DK248:DK250" si="1272">(DJ248*$D248*$E248*$G248*$L248)</f>
        <v>2502283</v>
      </c>
      <c r="DL248" s="68">
        <v>35</v>
      </c>
      <c r="DM248" s="75">
        <f t="shared" ref="DM248:DM250" si="1273">(DL248*$D248*$E248*$G248*$M248)</f>
        <v>1441898.5</v>
      </c>
      <c r="DN248" s="77">
        <f t="shared" si="1221"/>
        <v>3907</v>
      </c>
      <c r="DO248" s="75">
        <f t="shared" si="1221"/>
        <v>97976161.499999985</v>
      </c>
    </row>
    <row r="249" spans="1:119" s="8" customFormat="1" ht="45" customHeight="1" x14ac:dyDescent="0.25">
      <c r="A249" s="78"/>
      <c r="B249" s="79">
        <v>213</v>
      </c>
      <c r="C249" s="60" t="s">
        <v>376</v>
      </c>
      <c r="D249" s="61">
        <v>22900</v>
      </c>
      <c r="E249" s="80">
        <v>0.78</v>
      </c>
      <c r="F249" s="80"/>
      <c r="G249" s="63">
        <v>1</v>
      </c>
      <c r="H249" s="64"/>
      <c r="I249" s="64"/>
      <c r="J249" s="61">
        <v>1.4</v>
      </c>
      <c r="K249" s="61">
        <v>1.68</v>
      </c>
      <c r="L249" s="61">
        <v>2.23</v>
      </c>
      <c r="M249" s="65">
        <v>2.57</v>
      </c>
      <c r="N249" s="68">
        <v>425</v>
      </c>
      <c r="O249" s="67">
        <f t="shared" si="1222"/>
        <v>10627890</v>
      </c>
      <c r="P249" s="68">
        <v>32</v>
      </c>
      <c r="Q249" s="68">
        <f t="shared" si="1223"/>
        <v>800217.59999999998</v>
      </c>
      <c r="R249" s="68"/>
      <c r="S249" s="67">
        <f t="shared" si="1224"/>
        <v>0</v>
      </c>
      <c r="T249" s="68"/>
      <c r="U249" s="67">
        <f t="shared" si="1225"/>
        <v>0</v>
      </c>
      <c r="V249" s="68">
        <v>0</v>
      </c>
      <c r="W249" s="67">
        <f t="shared" si="1226"/>
        <v>0</v>
      </c>
      <c r="X249" s="68">
        <v>0</v>
      </c>
      <c r="Y249" s="67">
        <f t="shared" si="1227"/>
        <v>0</v>
      </c>
      <c r="Z249" s="68"/>
      <c r="AA249" s="67">
        <f t="shared" si="1228"/>
        <v>0</v>
      </c>
      <c r="AB249" s="68">
        <v>0</v>
      </c>
      <c r="AC249" s="67">
        <f t="shared" si="1229"/>
        <v>0</v>
      </c>
      <c r="AD249" s="68">
        <v>132</v>
      </c>
      <c r="AE249" s="67">
        <f t="shared" si="1230"/>
        <v>3300897.5999999996</v>
      </c>
      <c r="AF249" s="68"/>
      <c r="AG249" s="67">
        <f t="shared" si="1231"/>
        <v>0</v>
      </c>
      <c r="AH249" s="70"/>
      <c r="AI249" s="67">
        <f t="shared" si="1232"/>
        <v>0</v>
      </c>
      <c r="AJ249" s="68">
        <v>522</v>
      </c>
      <c r="AK249" s="67">
        <f t="shared" si="1233"/>
        <v>13053549.6</v>
      </c>
      <c r="AL249" s="82"/>
      <c r="AM249" s="67">
        <f t="shared" si="1234"/>
        <v>0</v>
      </c>
      <c r="AN249" s="68">
        <v>55</v>
      </c>
      <c r="AO249" s="73">
        <f t="shared" si="1235"/>
        <v>1650448.8</v>
      </c>
      <c r="AP249" s="68"/>
      <c r="AQ249" s="67">
        <f t="shared" si="1236"/>
        <v>0</v>
      </c>
      <c r="AR249" s="68">
        <f>15+4</f>
        <v>19</v>
      </c>
      <c r="AS249" s="68">
        <f t="shared" si="1237"/>
        <v>475129.19999999995</v>
      </c>
      <c r="AT249" s="68">
        <v>537</v>
      </c>
      <c r="AU249" s="68">
        <f t="shared" si="1238"/>
        <v>13428651.6</v>
      </c>
      <c r="AV249" s="68">
        <v>0</v>
      </c>
      <c r="AW249" s="67">
        <f t="shared" si="1239"/>
        <v>0</v>
      </c>
      <c r="AX249" s="68">
        <v>0</v>
      </c>
      <c r="AY249" s="67">
        <f t="shared" si="1240"/>
        <v>0</v>
      </c>
      <c r="AZ249" s="68">
        <v>0</v>
      </c>
      <c r="BA249" s="67">
        <f t="shared" si="1241"/>
        <v>0</v>
      </c>
      <c r="BB249" s="68">
        <v>140</v>
      </c>
      <c r="BC249" s="67">
        <f t="shared" si="1242"/>
        <v>3500952</v>
      </c>
      <c r="BD249" s="68">
        <v>45</v>
      </c>
      <c r="BE249" s="67">
        <f t="shared" si="1243"/>
        <v>1125306</v>
      </c>
      <c r="BF249" s="68">
        <v>209</v>
      </c>
      <c r="BG249" s="67">
        <f t="shared" si="1244"/>
        <v>6271705.4399999995</v>
      </c>
      <c r="BH249" s="179">
        <v>163</v>
      </c>
      <c r="BI249" s="67">
        <f t="shared" si="1245"/>
        <v>4891330.08</v>
      </c>
      <c r="BJ249" s="68">
        <v>0</v>
      </c>
      <c r="BK249" s="67">
        <f t="shared" si="1246"/>
        <v>0</v>
      </c>
      <c r="BL249" s="68">
        <v>0</v>
      </c>
      <c r="BM249" s="67">
        <f t="shared" si="1247"/>
        <v>0</v>
      </c>
      <c r="BN249" s="68">
        <f>167-14</f>
        <v>153</v>
      </c>
      <c r="BO249" s="67">
        <f t="shared" si="1248"/>
        <v>4591248.4799999995</v>
      </c>
      <c r="BP249" s="68">
        <v>110</v>
      </c>
      <c r="BQ249" s="67">
        <f t="shared" si="1249"/>
        <v>3300897.6</v>
      </c>
      <c r="BR249" s="68">
        <v>28</v>
      </c>
      <c r="BS249" s="67">
        <f t="shared" si="1250"/>
        <v>840228.48</v>
      </c>
      <c r="BT249" s="68">
        <v>228</v>
      </c>
      <c r="BU249" s="67">
        <f t="shared" si="1251"/>
        <v>6841860.4799999995</v>
      </c>
      <c r="BV249" s="68">
        <v>128</v>
      </c>
      <c r="BW249" s="67">
        <f t="shared" si="1252"/>
        <v>3841044.48</v>
      </c>
      <c r="BX249" s="68">
        <v>200</v>
      </c>
      <c r="BY249" s="67">
        <f t="shared" si="1253"/>
        <v>6001632</v>
      </c>
      <c r="BZ249" s="68">
        <v>147</v>
      </c>
      <c r="CA249" s="75">
        <f t="shared" si="1254"/>
        <v>4411199.5199999996</v>
      </c>
      <c r="CB249" s="68">
        <v>0</v>
      </c>
      <c r="CC249" s="67">
        <f t="shared" si="1255"/>
        <v>0</v>
      </c>
      <c r="CD249" s="68">
        <v>0</v>
      </c>
      <c r="CE249" s="67">
        <f t="shared" si="1256"/>
        <v>0</v>
      </c>
      <c r="CF249" s="68">
        <v>0</v>
      </c>
      <c r="CG249" s="67">
        <f t="shared" si="1257"/>
        <v>0</v>
      </c>
      <c r="CH249" s="68"/>
      <c r="CI249" s="68">
        <f t="shared" si="1258"/>
        <v>0</v>
      </c>
      <c r="CJ249" s="68"/>
      <c r="CK249" s="67">
        <f t="shared" si="1259"/>
        <v>0</v>
      </c>
      <c r="CL249" s="68">
        <v>43</v>
      </c>
      <c r="CM249" s="67">
        <f t="shared" si="1260"/>
        <v>1075292.3999999999</v>
      </c>
      <c r="CN249" s="68">
        <v>70</v>
      </c>
      <c r="CO249" s="67">
        <f t="shared" si="1261"/>
        <v>1750476</v>
      </c>
      <c r="CP249" s="68">
        <v>540</v>
      </c>
      <c r="CQ249" s="67">
        <f t="shared" si="1262"/>
        <v>13503672</v>
      </c>
      <c r="CR249" s="68">
        <v>160</v>
      </c>
      <c r="CS249" s="67">
        <f t="shared" si="1263"/>
        <v>4001087.9999999995</v>
      </c>
      <c r="CT249" s="68">
        <v>302</v>
      </c>
      <c r="CU249" s="67">
        <f t="shared" si="1264"/>
        <v>7552053.5999999996</v>
      </c>
      <c r="CV249" s="68">
        <v>28</v>
      </c>
      <c r="CW249" s="67">
        <f t="shared" si="1265"/>
        <v>840228.48</v>
      </c>
      <c r="CX249" s="82">
        <v>25</v>
      </c>
      <c r="CY249" s="67">
        <f t="shared" si="1266"/>
        <v>750204</v>
      </c>
      <c r="CZ249" s="68"/>
      <c r="DA249" s="67">
        <f t="shared" si="1267"/>
        <v>0</v>
      </c>
      <c r="DB249" s="68">
        <v>4</v>
      </c>
      <c r="DC249" s="73">
        <f t="shared" si="1268"/>
        <v>120032.64</v>
      </c>
      <c r="DD249" s="68">
        <v>35</v>
      </c>
      <c r="DE249" s="67">
        <f t="shared" si="1269"/>
        <v>1050285.5999999999</v>
      </c>
      <c r="DF249" s="83"/>
      <c r="DG249" s="67">
        <f t="shared" si="1270"/>
        <v>0</v>
      </c>
      <c r="DH249" s="68">
        <v>200</v>
      </c>
      <c r="DI249" s="67">
        <f t="shared" si="1271"/>
        <v>6001632</v>
      </c>
      <c r="DJ249" s="68">
        <v>22</v>
      </c>
      <c r="DK249" s="67">
        <f t="shared" si="1272"/>
        <v>876309.72</v>
      </c>
      <c r="DL249" s="68">
        <v>36</v>
      </c>
      <c r="DM249" s="75">
        <f t="shared" si="1273"/>
        <v>1652592.24</v>
      </c>
      <c r="DN249" s="77">
        <f t="shared" si="1221"/>
        <v>4738</v>
      </c>
      <c r="DO249" s="75">
        <f t="shared" si="1221"/>
        <v>128128055.63999999</v>
      </c>
    </row>
    <row r="250" spans="1:119" s="8" customFormat="1" ht="45" x14ac:dyDescent="0.25">
      <c r="A250" s="78"/>
      <c r="B250" s="79">
        <v>214</v>
      </c>
      <c r="C250" s="60" t="s">
        <v>377</v>
      </c>
      <c r="D250" s="61">
        <v>22900</v>
      </c>
      <c r="E250" s="80">
        <v>1.7</v>
      </c>
      <c r="F250" s="80"/>
      <c r="G250" s="127">
        <v>0.97</v>
      </c>
      <c r="H250" s="128"/>
      <c r="I250" s="128"/>
      <c r="J250" s="61">
        <v>1.4</v>
      </c>
      <c r="K250" s="61">
        <v>1.68</v>
      </c>
      <c r="L250" s="61">
        <v>2.23</v>
      </c>
      <c r="M250" s="65">
        <v>2.57</v>
      </c>
      <c r="N250" s="68">
        <v>127</v>
      </c>
      <c r="O250" s="67">
        <f t="shared" si="1222"/>
        <v>6714101.3799999999</v>
      </c>
      <c r="P250" s="68">
        <v>4</v>
      </c>
      <c r="Q250" s="68">
        <f t="shared" si="1223"/>
        <v>211467.75999999998</v>
      </c>
      <c r="R250" s="68"/>
      <c r="S250" s="67">
        <f t="shared" si="1224"/>
        <v>0</v>
      </c>
      <c r="T250" s="68"/>
      <c r="U250" s="67">
        <f t="shared" si="1225"/>
        <v>0</v>
      </c>
      <c r="V250" s="68"/>
      <c r="W250" s="67">
        <f t="shared" si="1226"/>
        <v>0</v>
      </c>
      <c r="X250" s="68"/>
      <c r="Y250" s="67">
        <f t="shared" si="1227"/>
        <v>0</v>
      </c>
      <c r="Z250" s="68"/>
      <c r="AA250" s="67">
        <f t="shared" si="1228"/>
        <v>0</v>
      </c>
      <c r="AB250" s="68"/>
      <c r="AC250" s="67">
        <f t="shared" si="1229"/>
        <v>0</v>
      </c>
      <c r="AD250" s="68">
        <v>27</v>
      </c>
      <c r="AE250" s="67">
        <f t="shared" si="1230"/>
        <v>1427407.38</v>
      </c>
      <c r="AF250" s="68">
        <v>600</v>
      </c>
      <c r="AG250" s="67">
        <f t="shared" si="1231"/>
        <v>31720163.999999996</v>
      </c>
      <c r="AH250" s="70"/>
      <c r="AI250" s="67">
        <f t="shared" si="1232"/>
        <v>0</v>
      </c>
      <c r="AJ250" s="68"/>
      <c r="AK250" s="67">
        <f t="shared" si="1233"/>
        <v>0</v>
      </c>
      <c r="AL250" s="82"/>
      <c r="AM250" s="67">
        <f t="shared" si="1234"/>
        <v>0</v>
      </c>
      <c r="AN250" s="68"/>
      <c r="AO250" s="73">
        <f t="shared" si="1235"/>
        <v>0</v>
      </c>
      <c r="AP250" s="68"/>
      <c r="AQ250" s="67">
        <f t="shared" si="1236"/>
        <v>0</v>
      </c>
      <c r="AR250" s="68"/>
      <c r="AS250" s="68">
        <f t="shared" si="1237"/>
        <v>0</v>
      </c>
      <c r="AT250" s="68"/>
      <c r="AU250" s="68">
        <f t="shared" si="1238"/>
        <v>0</v>
      </c>
      <c r="AV250" s="68"/>
      <c r="AW250" s="67">
        <f t="shared" si="1239"/>
        <v>0</v>
      </c>
      <c r="AX250" s="68"/>
      <c r="AY250" s="67">
        <f t="shared" si="1240"/>
        <v>0</v>
      </c>
      <c r="AZ250" s="68"/>
      <c r="BA250" s="67">
        <f t="shared" si="1241"/>
        <v>0</v>
      </c>
      <c r="BB250" s="68"/>
      <c r="BC250" s="67">
        <f t="shared" si="1242"/>
        <v>0</v>
      </c>
      <c r="BD250" s="68"/>
      <c r="BE250" s="67">
        <f t="shared" si="1243"/>
        <v>0</v>
      </c>
      <c r="BF250" s="68">
        <v>19</v>
      </c>
      <c r="BG250" s="67">
        <f t="shared" si="1244"/>
        <v>1205366.2320000001</v>
      </c>
      <c r="BH250" s="68">
        <v>3</v>
      </c>
      <c r="BI250" s="67">
        <f t="shared" si="1245"/>
        <v>190320.984</v>
      </c>
      <c r="BJ250" s="68"/>
      <c r="BK250" s="67">
        <f t="shared" si="1246"/>
        <v>0</v>
      </c>
      <c r="BL250" s="68"/>
      <c r="BM250" s="67">
        <f t="shared" si="1247"/>
        <v>0</v>
      </c>
      <c r="BN250" s="68"/>
      <c r="BO250" s="67">
        <f t="shared" si="1248"/>
        <v>0</v>
      </c>
      <c r="BP250" s="68"/>
      <c r="BQ250" s="67">
        <f t="shared" si="1249"/>
        <v>0</v>
      </c>
      <c r="BR250" s="68"/>
      <c r="BS250" s="67">
        <f t="shared" si="1250"/>
        <v>0</v>
      </c>
      <c r="BT250" s="68"/>
      <c r="BU250" s="67">
        <f t="shared" si="1251"/>
        <v>0</v>
      </c>
      <c r="BV250" s="68"/>
      <c r="BW250" s="67">
        <f t="shared" si="1252"/>
        <v>0</v>
      </c>
      <c r="BX250" s="68"/>
      <c r="BY250" s="67">
        <f t="shared" si="1253"/>
        <v>0</v>
      </c>
      <c r="BZ250" s="68"/>
      <c r="CA250" s="75">
        <f t="shared" si="1254"/>
        <v>0</v>
      </c>
      <c r="CB250" s="68"/>
      <c r="CC250" s="67">
        <f t="shared" si="1255"/>
        <v>0</v>
      </c>
      <c r="CD250" s="68"/>
      <c r="CE250" s="67">
        <f t="shared" si="1256"/>
        <v>0</v>
      </c>
      <c r="CF250" s="68"/>
      <c r="CG250" s="67">
        <f t="shared" si="1257"/>
        <v>0</v>
      </c>
      <c r="CH250" s="68"/>
      <c r="CI250" s="68">
        <f t="shared" si="1258"/>
        <v>0</v>
      </c>
      <c r="CJ250" s="68"/>
      <c r="CK250" s="67">
        <f t="shared" si="1259"/>
        <v>0</v>
      </c>
      <c r="CL250" s="68"/>
      <c r="CM250" s="67">
        <f t="shared" si="1260"/>
        <v>0</v>
      </c>
      <c r="CN250" s="68"/>
      <c r="CO250" s="67">
        <f t="shared" si="1261"/>
        <v>0</v>
      </c>
      <c r="CP250" s="68"/>
      <c r="CQ250" s="67">
        <f t="shared" si="1262"/>
        <v>0</v>
      </c>
      <c r="CR250" s="68"/>
      <c r="CS250" s="67">
        <f t="shared" si="1263"/>
        <v>0</v>
      </c>
      <c r="CT250" s="68"/>
      <c r="CU250" s="67">
        <f t="shared" si="1264"/>
        <v>0</v>
      </c>
      <c r="CV250" s="68"/>
      <c r="CW250" s="67">
        <f t="shared" si="1265"/>
        <v>0</v>
      </c>
      <c r="CX250" s="82"/>
      <c r="CY250" s="67">
        <f t="shared" si="1266"/>
        <v>0</v>
      </c>
      <c r="CZ250" s="68"/>
      <c r="DA250" s="67">
        <f t="shared" si="1267"/>
        <v>0</v>
      </c>
      <c r="DB250" s="68"/>
      <c r="DC250" s="73">
        <f t="shared" si="1268"/>
        <v>0</v>
      </c>
      <c r="DD250" s="68"/>
      <c r="DE250" s="67">
        <f t="shared" si="1269"/>
        <v>0</v>
      </c>
      <c r="DF250" s="83"/>
      <c r="DG250" s="67">
        <f t="shared" si="1270"/>
        <v>0</v>
      </c>
      <c r="DH250" s="68"/>
      <c r="DI250" s="67">
        <f t="shared" si="1271"/>
        <v>0</v>
      </c>
      <c r="DJ250" s="68"/>
      <c r="DK250" s="67">
        <f t="shared" si="1272"/>
        <v>0</v>
      </c>
      <c r="DL250" s="68"/>
      <c r="DM250" s="75">
        <f t="shared" si="1273"/>
        <v>0</v>
      </c>
      <c r="DN250" s="77">
        <f t="shared" si="1221"/>
        <v>780</v>
      </c>
      <c r="DO250" s="75">
        <f t="shared" si="1221"/>
        <v>41468827.735999994</v>
      </c>
    </row>
    <row r="251" spans="1:119" s="8" customFormat="1" ht="15.75" customHeight="1" x14ac:dyDescent="0.25">
      <c r="A251" s="78"/>
      <c r="B251" s="79">
        <v>215</v>
      </c>
      <c r="C251" s="60" t="s">
        <v>378</v>
      </c>
      <c r="D251" s="61">
        <v>22900</v>
      </c>
      <c r="E251" s="80">
        <v>0.78</v>
      </c>
      <c r="F251" s="80"/>
      <c r="G251" s="63">
        <v>1</v>
      </c>
      <c r="H251" s="64"/>
      <c r="I251" s="64"/>
      <c r="J251" s="61">
        <v>1.4</v>
      </c>
      <c r="K251" s="61">
        <v>1.68</v>
      </c>
      <c r="L251" s="61">
        <v>2.23</v>
      </c>
      <c r="M251" s="65">
        <v>2.57</v>
      </c>
      <c r="N251" s="68">
        <v>73</v>
      </c>
      <c r="O251" s="67">
        <f t="shared" si="1043"/>
        <v>2008046.04</v>
      </c>
      <c r="P251" s="68">
        <v>530</v>
      </c>
      <c r="Q251" s="68">
        <f>(P251*$D251*$E251*$G251*$J251*$Q$8)</f>
        <v>14578964.4</v>
      </c>
      <c r="R251" s="68"/>
      <c r="S251" s="67">
        <f>(R251*$D251*$E251*$G251*$J251*$S$8)</f>
        <v>0</v>
      </c>
      <c r="T251" s="68"/>
      <c r="U251" s="67">
        <f>(T251/12*7*$D251*$E251*$G251*$J251*$U$8)+(T251/12*5*$D251*$E251*$G251*$J251*$U$9)</f>
        <v>0</v>
      </c>
      <c r="V251" s="68">
        <v>0</v>
      </c>
      <c r="W251" s="67">
        <f>(V251*$D251*$E251*$G251*$J251*$W$8)</f>
        <v>0</v>
      </c>
      <c r="X251" s="68">
        <v>0</v>
      </c>
      <c r="Y251" s="67">
        <f>(X251*$D251*$E251*$G251*$J251*$Y$8)</f>
        <v>0</v>
      </c>
      <c r="Z251" s="68"/>
      <c r="AA251" s="67">
        <f>(Z251*$D251*$E251*$G251*$J251*$AA$8)</f>
        <v>0</v>
      </c>
      <c r="AB251" s="68">
        <v>0</v>
      </c>
      <c r="AC251" s="67">
        <f>(AB251*$D251*$E251*$G251*$J251*$AC$8)</f>
        <v>0</v>
      </c>
      <c r="AD251" s="68">
        <v>9</v>
      </c>
      <c r="AE251" s="67">
        <f>(AD251*$D251*$E251*$G251*$J251*$AE$8)</f>
        <v>247567.32</v>
      </c>
      <c r="AF251" s="68"/>
      <c r="AG251" s="67">
        <f>(AF251*$D251*$E251*$G251*$J251*$AG$8)</f>
        <v>0</v>
      </c>
      <c r="AH251" s="70"/>
      <c r="AI251" s="67">
        <f>(AH251*$D251*$E251*$G251*$J251*$AI$8)</f>
        <v>0</v>
      </c>
      <c r="AJ251" s="68">
        <v>36</v>
      </c>
      <c r="AK251" s="67">
        <f>(AJ251*$D251*$E251*$G251*$J251*$AK$8)</f>
        <v>990269.28</v>
      </c>
      <c r="AL251" s="82"/>
      <c r="AM251" s="67">
        <f>(AL251*$D251*$E251*$G251*$K251*$AM$8)</f>
        <v>0</v>
      </c>
      <c r="AN251" s="68">
        <v>3</v>
      </c>
      <c r="AO251" s="73">
        <f>(AN251*$D251*$E251*$G251*$K251*$AO$8)</f>
        <v>99026.928</v>
      </c>
      <c r="AP251" s="68"/>
      <c r="AQ251" s="67">
        <f>(AP251*$D251*$E251*$G251*$J251*$AQ$8)</f>
        <v>0</v>
      </c>
      <c r="AR251" s="68"/>
      <c r="AS251" s="68">
        <f>(AR251*$D251*$E251*$G251*$J251*$AS$8)</f>
        <v>0</v>
      </c>
      <c r="AT251" s="68">
        <v>8</v>
      </c>
      <c r="AU251" s="68">
        <f>(AT251*$D251*$E251*$G251*$J251*$AU$8)</f>
        <v>230062.55999999997</v>
      </c>
      <c r="AV251" s="68">
        <v>0</v>
      </c>
      <c r="AW251" s="67">
        <f>(AV251*$D251*$E251*$G251*$J251*$AW$8)</f>
        <v>0</v>
      </c>
      <c r="AX251" s="68">
        <v>0</v>
      </c>
      <c r="AY251" s="67">
        <f>(AX251*$D251*$E251*$G251*$J251*$AY$8)</f>
        <v>0</v>
      </c>
      <c r="AZ251" s="68">
        <v>0</v>
      </c>
      <c r="BA251" s="67">
        <f>(AZ251*$D251*$E251*$G251*$J251*$BA$8)</f>
        <v>0</v>
      </c>
      <c r="BB251" s="68">
        <v>10</v>
      </c>
      <c r="BC251" s="67">
        <f>(BB251*$D251*$E251*$G251*$J251*$BC$8)</f>
        <v>275074.8</v>
      </c>
      <c r="BD251" s="68">
        <v>11</v>
      </c>
      <c r="BE251" s="67">
        <f>(BD251*$D251*$E251*$G251*$J251*$BE$8)</f>
        <v>302582.28000000003</v>
      </c>
      <c r="BF251" s="68">
        <v>39</v>
      </c>
      <c r="BG251" s="67">
        <f>(BF251*$D251*$E251*$G251*$K251*$BG$8)</f>
        <v>1170318.24</v>
      </c>
      <c r="BH251" s="68">
        <v>57</v>
      </c>
      <c r="BI251" s="67">
        <f>(BH251*$D251*$E251*$G251*$K251*$BI$8)</f>
        <v>1710465.1199999999</v>
      </c>
      <c r="BJ251" s="68">
        <v>0</v>
      </c>
      <c r="BK251" s="67">
        <f>(BJ251*$D251*$E251*$G251*$K251*$BK$8)</f>
        <v>0</v>
      </c>
      <c r="BL251" s="68">
        <v>0</v>
      </c>
      <c r="BM251" s="67">
        <f>(BL251*$D251*$E251*$G251*$K251*$BM$8)</f>
        <v>0</v>
      </c>
      <c r="BN251" s="68">
        <v>75</v>
      </c>
      <c r="BO251" s="67">
        <f>(BN251*$D251*$E251*$G251*$K251*$BO$8)</f>
        <v>2475673.2000000002</v>
      </c>
      <c r="BP251" s="68">
        <v>9</v>
      </c>
      <c r="BQ251" s="67">
        <f>(BP251*$D251*$E251*$G251*$K251*$BQ$8)</f>
        <v>270073.44</v>
      </c>
      <c r="BR251" s="68">
        <v>3</v>
      </c>
      <c r="BS251" s="67">
        <f>(BR251*$D251*$E251*$G251*$K251*$BS$8)</f>
        <v>112530.59999999999</v>
      </c>
      <c r="BT251" s="68">
        <v>4</v>
      </c>
      <c r="BU251" s="67">
        <f>(BT251*$D251*$E251*$G251*$K251*$BU$8)</f>
        <v>108029.376</v>
      </c>
      <c r="BV251" s="68">
        <v>29</v>
      </c>
      <c r="BW251" s="67">
        <f>(BV251*$D251*$E251*$G251*$K251*$BW$8)</f>
        <v>1087795.8</v>
      </c>
      <c r="BX251" s="68">
        <v>7</v>
      </c>
      <c r="BY251" s="67">
        <f>(BX251*$D251*$E251*$G251*$K251*$BY$8)</f>
        <v>210057.12</v>
      </c>
      <c r="BZ251" s="68">
        <v>44</v>
      </c>
      <c r="CA251" s="75">
        <f>(BZ251*$D251*$E251*$G251*$K251*$CA$8)</f>
        <v>1320359.04</v>
      </c>
      <c r="CB251" s="68">
        <v>0</v>
      </c>
      <c r="CC251" s="67">
        <f>(CB251*$D251*$E251*$G251*$J251*$CC$8)</f>
        <v>0</v>
      </c>
      <c r="CD251" s="68"/>
      <c r="CE251" s="67">
        <f>(CD251*$D251*$E251*$G251*$J251*$CE$8)</f>
        <v>0</v>
      </c>
      <c r="CF251" s="68">
        <v>0</v>
      </c>
      <c r="CG251" s="67">
        <f>(CF251*$D251*$E251*$G251*$J251*$CG$8)</f>
        <v>0</v>
      </c>
      <c r="CH251" s="68"/>
      <c r="CI251" s="68">
        <f>(CH251*$D251*$E251*$G251*$J251*$CI$8)</f>
        <v>0</v>
      </c>
      <c r="CJ251" s="68"/>
      <c r="CK251" s="67">
        <f>(CJ251*$D251*$E251*$G251*$K251*$CK$8)</f>
        <v>0</v>
      </c>
      <c r="CL251" s="68">
        <v>1</v>
      </c>
      <c r="CM251" s="67">
        <f>(CL251*$D251*$E251*$G251*$J251*$CM$8)</f>
        <v>17504.759999999998</v>
      </c>
      <c r="CN251" s="68"/>
      <c r="CO251" s="67">
        <f>(CN251*$D251*$E251*$G251*$J251*$CO$8)</f>
        <v>0</v>
      </c>
      <c r="CP251" s="68"/>
      <c r="CQ251" s="67">
        <f>(CP251*$D251*$E251*$G251*$J251*$CQ$8)</f>
        <v>0</v>
      </c>
      <c r="CR251" s="68">
        <v>1</v>
      </c>
      <c r="CS251" s="67">
        <f>(CR251*$D251*$E251*$G251*$J251*$CS$8)</f>
        <v>28257.683999999997</v>
      </c>
      <c r="CT251" s="68">
        <v>100</v>
      </c>
      <c r="CU251" s="67">
        <f>(CT251*$D251*$E251*$G251*$J251*$CU$8)</f>
        <v>2825768.4</v>
      </c>
      <c r="CV251" s="68">
        <v>52</v>
      </c>
      <c r="CW251" s="67">
        <f>(CV251*$D251*$E251*$G251*$K251*$CW$8)</f>
        <v>1560424.3199999998</v>
      </c>
      <c r="CX251" s="82">
        <v>130</v>
      </c>
      <c r="CY251" s="67">
        <f>(CX251*$D251*$E251*$G251*$K251*$CY$8)</f>
        <v>3510954.7199999997</v>
      </c>
      <c r="CZ251" s="68"/>
      <c r="DA251" s="67">
        <f>(CZ251*$D251*$E251*$G251*$J251*$DA$8)</f>
        <v>0</v>
      </c>
      <c r="DB251" s="68"/>
      <c r="DC251" s="73">
        <f>(DB251*$D251*$E251*$G251*$K251*$DC$8)</f>
        <v>0</v>
      </c>
      <c r="DD251" s="68">
        <v>3</v>
      </c>
      <c r="DE251" s="67">
        <f>(DD251*$D251*$E251*$G251*$K251*$DE$8)</f>
        <v>90024.48</v>
      </c>
      <c r="DF251" s="83"/>
      <c r="DG251" s="67">
        <f>(DF251*$D251*$E251*$G251*$K251*$DG$8)</f>
        <v>0</v>
      </c>
      <c r="DH251" s="68">
        <v>7</v>
      </c>
      <c r="DI251" s="67">
        <f>(DH251*$D251*$E251*$G251*$K251*$DI$8)</f>
        <v>237364.54559999998</v>
      </c>
      <c r="DJ251" s="68"/>
      <c r="DK251" s="67">
        <f>(DJ251*$D251*$E251*$G251*$L251*$DK$8)</f>
        <v>0</v>
      </c>
      <c r="DL251" s="68">
        <v>3</v>
      </c>
      <c r="DM251" s="75">
        <f>(DL251*$D251*$E251*$G251*$M251*$DM$8)</f>
        <v>165259.22399999999</v>
      </c>
      <c r="DN251" s="77">
        <f t="shared" si="1221"/>
        <v>1244</v>
      </c>
      <c r="DO251" s="75">
        <f t="shared" si="1221"/>
        <v>35632453.677599996</v>
      </c>
    </row>
    <row r="252" spans="1:119" ht="15.75" customHeight="1" x14ac:dyDescent="0.25">
      <c r="A252" s="78"/>
      <c r="B252" s="79">
        <v>216</v>
      </c>
      <c r="C252" s="60" t="s">
        <v>379</v>
      </c>
      <c r="D252" s="61">
        <v>22900</v>
      </c>
      <c r="E252" s="80">
        <v>1.54</v>
      </c>
      <c r="F252" s="80"/>
      <c r="G252" s="63">
        <v>1</v>
      </c>
      <c r="H252" s="64"/>
      <c r="I252" s="64"/>
      <c r="J252" s="61">
        <v>1.4</v>
      </c>
      <c r="K252" s="61">
        <v>1.68</v>
      </c>
      <c r="L252" s="61">
        <v>2.23</v>
      </c>
      <c r="M252" s="65">
        <v>2.57</v>
      </c>
      <c r="N252" s="68">
        <v>6</v>
      </c>
      <c r="O252" s="67">
        <f t="shared" si="1043"/>
        <v>325857.83999999997</v>
      </c>
      <c r="P252" s="68">
        <v>60</v>
      </c>
      <c r="Q252" s="68">
        <f>(P252*$D252*$E252*$G252*$J252*$Q$8)</f>
        <v>3258578.4000000004</v>
      </c>
      <c r="R252" s="68"/>
      <c r="S252" s="67">
        <f>(R252*$D252*$E252*$G252*$J252*$S$8)</f>
        <v>0</v>
      </c>
      <c r="T252" s="68"/>
      <c r="U252" s="67">
        <f>(T252/12*7*$D252*$E252*$G252*$J252*$U$8)+(T252/12*5*$D252*$E252*$G252*$J252*$U$9)</f>
        <v>0</v>
      </c>
      <c r="V252" s="68"/>
      <c r="W252" s="67">
        <f>(V252*$D252*$E252*$G252*$J252*$W$8)</f>
        <v>0</v>
      </c>
      <c r="X252" s="68"/>
      <c r="Y252" s="67">
        <f>(X252*$D252*$E252*$G252*$J252*$Y$8)</f>
        <v>0</v>
      </c>
      <c r="Z252" s="68"/>
      <c r="AA252" s="67">
        <f>(Z252*$D252*$E252*$G252*$J252*$AA$8)</f>
        <v>0</v>
      </c>
      <c r="AB252" s="68"/>
      <c r="AC252" s="67">
        <f>(AB252*$D252*$E252*$G252*$J252*$AC$8)</f>
        <v>0</v>
      </c>
      <c r="AD252" s="68"/>
      <c r="AE252" s="67">
        <f>(AD252*$D252*$E252*$G252*$J252*$AE$8)</f>
        <v>0</v>
      </c>
      <c r="AF252" s="68"/>
      <c r="AG252" s="67">
        <f>(AF252*$D252*$E252*$G252*$J252*$AG$8)</f>
        <v>0</v>
      </c>
      <c r="AH252" s="70"/>
      <c r="AI252" s="67">
        <f>(AH252*$D252*$E252*$G252*$J252*$AI$8)</f>
        <v>0</v>
      </c>
      <c r="AJ252" s="68"/>
      <c r="AK252" s="67">
        <f>(AJ252*$D252*$E252*$G252*$J252*$AK$8)</f>
        <v>0</v>
      </c>
      <c r="AL252" s="82"/>
      <c r="AM252" s="67">
        <f>(AL252*$D252*$E252*$G252*$K252*$AM$8)</f>
        <v>0</v>
      </c>
      <c r="AN252" s="68"/>
      <c r="AO252" s="73">
        <f>(AN252*$D252*$E252*$G252*$K252*$AO$8)</f>
        <v>0</v>
      </c>
      <c r="AP252" s="88"/>
      <c r="AQ252" s="67">
        <f>(AP252*$D252*$E252*$G252*$J252*$AQ$8)</f>
        <v>0</v>
      </c>
      <c r="AR252" s="68"/>
      <c r="AS252" s="68">
        <f>(AR252*$D252*$E252*$G252*$J252*$AS$8)</f>
        <v>0</v>
      </c>
      <c r="AT252" s="68"/>
      <c r="AU252" s="68">
        <f>(AT252*$D252*$E252*$G252*$J252*$AU$8)</f>
        <v>0</v>
      </c>
      <c r="AV252" s="68"/>
      <c r="AW252" s="67">
        <f>(AV252*$D252*$E252*$G252*$J252*$AW$8)</f>
        <v>0</v>
      </c>
      <c r="AX252" s="68"/>
      <c r="AY252" s="67">
        <f>(AX252*$D252*$E252*$G252*$J252*$AY$8)</f>
        <v>0</v>
      </c>
      <c r="AZ252" s="68"/>
      <c r="BA252" s="67">
        <f>(AZ252*$D252*$E252*$G252*$J252*$BA$8)</f>
        <v>0</v>
      </c>
      <c r="BB252" s="68"/>
      <c r="BC252" s="67">
        <f>(BB252*$D252*$E252*$G252*$J252*$BC$8)</f>
        <v>0</v>
      </c>
      <c r="BD252" s="68"/>
      <c r="BE252" s="67">
        <f>(BD252*$D252*$E252*$G252*$J252*$BE$8)</f>
        <v>0</v>
      </c>
      <c r="BF252" s="68"/>
      <c r="BG252" s="67">
        <f>(BF252*$D252*$E252*$G252*$K252*$BG$8)</f>
        <v>0</v>
      </c>
      <c r="BH252" s="68">
        <v>1</v>
      </c>
      <c r="BI252" s="67">
        <f>(BH252*$D252*$E252*$G252*$K252*$BI$8)</f>
        <v>59246.879999999997</v>
      </c>
      <c r="BJ252" s="68"/>
      <c r="BK252" s="67">
        <f>(BJ252*$D252*$E252*$G252*$K252*$BK$8)</f>
        <v>0</v>
      </c>
      <c r="BL252" s="68"/>
      <c r="BM252" s="67">
        <f>(BL252*$D252*$E252*$G252*$K252*$BM$8)</f>
        <v>0</v>
      </c>
      <c r="BN252" s="68"/>
      <c r="BO252" s="67">
        <f>(BN252*$D252*$E252*$G252*$K252*$BO$8)</f>
        <v>0</v>
      </c>
      <c r="BP252" s="68"/>
      <c r="BQ252" s="67">
        <f>(BP252*$D252*$E252*$G252*$K252*$BQ$8)</f>
        <v>0</v>
      </c>
      <c r="BR252" s="68"/>
      <c r="BS252" s="67">
        <f>(BR252*$D252*$E252*$G252*$K252*$BS$8)</f>
        <v>0</v>
      </c>
      <c r="BT252" s="68"/>
      <c r="BU252" s="67">
        <f>(BT252*$D252*$E252*$G252*$K252*$BU$8)</f>
        <v>0</v>
      </c>
      <c r="BV252" s="68"/>
      <c r="BW252" s="67">
        <f>(BV252*$D252*$E252*$G252*$K252*$BW$8)</f>
        <v>0</v>
      </c>
      <c r="BX252" s="68"/>
      <c r="BY252" s="67">
        <f>(BX252*$D252*$E252*$G252*$K252*$BY$8)</f>
        <v>0</v>
      </c>
      <c r="BZ252" s="68"/>
      <c r="CA252" s="75">
        <f>(BZ252*$D252*$E252*$G252*$K252*$CA$8)</f>
        <v>0</v>
      </c>
      <c r="CB252" s="68"/>
      <c r="CC252" s="67">
        <f>(CB252*$D252*$E252*$G252*$J252*$CC$8)</f>
        <v>0</v>
      </c>
      <c r="CD252" s="68"/>
      <c r="CE252" s="67">
        <f>(CD252*$D252*$E252*$G252*$J252*$CE$8)</f>
        <v>0</v>
      </c>
      <c r="CF252" s="68"/>
      <c r="CG252" s="67">
        <f>(CF252*$D252*$E252*$G252*$J252*$CG$8)</f>
        <v>0</v>
      </c>
      <c r="CH252" s="68"/>
      <c r="CI252" s="68">
        <f>(CH252*$D252*$E252*$G252*$J252*$CI$8)</f>
        <v>0</v>
      </c>
      <c r="CJ252" s="68"/>
      <c r="CK252" s="67">
        <f>(CJ252*$D252*$E252*$G252*$K252*$CK$8)</f>
        <v>0</v>
      </c>
      <c r="CL252" s="68"/>
      <c r="CM252" s="67">
        <f>(CL252*$D252*$E252*$G252*$J252*$CM$8)</f>
        <v>0</v>
      </c>
      <c r="CN252" s="68"/>
      <c r="CO252" s="67">
        <f>(CN252*$D252*$E252*$G252*$J252*$CO$8)</f>
        <v>0</v>
      </c>
      <c r="CP252" s="68"/>
      <c r="CQ252" s="67">
        <f>(CP252*$D252*$E252*$G252*$J252*$CQ$8)</f>
        <v>0</v>
      </c>
      <c r="CR252" s="68"/>
      <c r="CS252" s="67">
        <f>(CR252*$D252*$E252*$G252*$J252*$CS$8)</f>
        <v>0</v>
      </c>
      <c r="CT252" s="68"/>
      <c r="CU252" s="67">
        <f>(CT252*$D252*$E252*$G252*$J252*$CU$8)</f>
        <v>0</v>
      </c>
      <c r="CV252" s="68"/>
      <c r="CW252" s="67">
        <f>(CV252*$D252*$E252*$G252*$K252*$CW$8)</f>
        <v>0</v>
      </c>
      <c r="CX252" s="82"/>
      <c r="CY252" s="67">
        <f>(CX252*$D252*$E252*$G252*$K252*$CY$8)</f>
        <v>0</v>
      </c>
      <c r="CZ252" s="68"/>
      <c r="DA252" s="67">
        <f>(CZ252*$D252*$E252*$G252*$J252*$DA$8)</f>
        <v>0</v>
      </c>
      <c r="DB252" s="68"/>
      <c r="DC252" s="73">
        <f>(DB252*$D252*$E252*$G252*$K252*$DC$8)</f>
        <v>0</v>
      </c>
      <c r="DD252" s="68"/>
      <c r="DE252" s="67">
        <f>(DD252*$D252*$E252*$G252*$K252*$DE$8)</f>
        <v>0</v>
      </c>
      <c r="DF252" s="83"/>
      <c r="DG252" s="67">
        <f>(DF252*$D252*$E252*$G252*$K252*$DG$8)</f>
        <v>0</v>
      </c>
      <c r="DH252" s="68"/>
      <c r="DI252" s="67">
        <f>(DH252*$D252*$E252*$G252*$K252*$DI$8)</f>
        <v>0</v>
      </c>
      <c r="DJ252" s="68"/>
      <c r="DK252" s="67">
        <f>(DJ252*$D252*$E252*$G252*$L252*$DK$8)</f>
        <v>0</v>
      </c>
      <c r="DL252" s="68"/>
      <c r="DM252" s="75">
        <f>(DL252*$D252*$E252*$G252*$M252*$DM$8)</f>
        <v>0</v>
      </c>
      <c r="DN252" s="77">
        <f t="shared" si="1221"/>
        <v>67</v>
      </c>
      <c r="DO252" s="75">
        <f t="shared" si="1221"/>
        <v>3643683.12</v>
      </c>
    </row>
    <row r="253" spans="1:119" s="8" customFormat="1" ht="30" customHeight="1" x14ac:dyDescent="0.25">
      <c r="A253" s="78"/>
      <c r="B253" s="79">
        <v>217</v>
      </c>
      <c r="C253" s="60" t="s">
        <v>380</v>
      </c>
      <c r="D253" s="61">
        <v>22900</v>
      </c>
      <c r="E253" s="80">
        <v>0.75</v>
      </c>
      <c r="F253" s="80"/>
      <c r="G253" s="63">
        <v>1</v>
      </c>
      <c r="H253" s="64"/>
      <c r="I253" s="64"/>
      <c r="J253" s="61">
        <v>1.4</v>
      </c>
      <c r="K253" s="61">
        <v>1.68</v>
      </c>
      <c r="L253" s="61">
        <v>2.23</v>
      </c>
      <c r="M253" s="65">
        <v>2.57</v>
      </c>
      <c r="N253" s="68">
        <v>10</v>
      </c>
      <c r="O253" s="67">
        <f>(N253*$D253*$E253*$G253*$J253)</f>
        <v>240449.99999999997</v>
      </c>
      <c r="P253" s="68">
        <v>0</v>
      </c>
      <c r="Q253" s="68">
        <f>(P253*$D253*$E253*$G253*$J253)</f>
        <v>0</v>
      </c>
      <c r="R253" s="68">
        <v>92</v>
      </c>
      <c r="S253" s="67">
        <f>(R253*$D253*$E253*$G253*$J253)</f>
        <v>2212140</v>
      </c>
      <c r="T253" s="68"/>
      <c r="U253" s="67">
        <f>(T253*$D253*$E253*$G253*$J253)</f>
        <v>0</v>
      </c>
      <c r="V253" s="68">
        <v>0</v>
      </c>
      <c r="W253" s="67">
        <f>(V253*$D253*$E253*$G253*$J253)</f>
        <v>0</v>
      </c>
      <c r="X253" s="68">
        <v>0</v>
      </c>
      <c r="Y253" s="67">
        <f>(X253*$D253*$E253*$G253*$J253)</f>
        <v>0</v>
      </c>
      <c r="Z253" s="68"/>
      <c r="AA253" s="67">
        <f>(Z253*$D253*$E253*$G253*$J253)</f>
        <v>0</v>
      </c>
      <c r="AB253" s="68">
        <v>0</v>
      </c>
      <c r="AC253" s="67">
        <f>(AB253*$D253*$E253*$G253*$J253)</f>
        <v>0</v>
      </c>
      <c r="AD253" s="68">
        <v>15</v>
      </c>
      <c r="AE253" s="67">
        <f>(AD253*$D253*$E253*$G253*$J253)</f>
        <v>360675</v>
      </c>
      <c r="AF253" s="68">
        <v>0</v>
      </c>
      <c r="AG253" s="67">
        <f>(AF253*$D253*$E253*$G253*$J253)</f>
        <v>0</v>
      </c>
      <c r="AH253" s="70"/>
      <c r="AI253" s="67">
        <f>(AH253*$D253*$E253*$G253*$J253)</f>
        <v>0</v>
      </c>
      <c r="AJ253" s="68">
        <v>190</v>
      </c>
      <c r="AK253" s="67">
        <f>(AJ253*$D253*$E253*$G253*$J253)</f>
        <v>4568550</v>
      </c>
      <c r="AL253" s="82">
        <v>0</v>
      </c>
      <c r="AM253" s="67">
        <f>(AL253*$D253*$E253*$G253*$K253)</f>
        <v>0</v>
      </c>
      <c r="AN253" s="68">
        <v>50</v>
      </c>
      <c r="AO253" s="73">
        <f>(AN253*$D253*$E253*$G253*$K253)</f>
        <v>1442700</v>
      </c>
      <c r="AP253" s="68">
        <v>23</v>
      </c>
      <c r="AQ253" s="67">
        <f>(AP253*$D253*$E253*$G253*$J253)</f>
        <v>553035</v>
      </c>
      <c r="AR253" s="68">
        <v>1</v>
      </c>
      <c r="AS253" s="68">
        <f>(AR253*$D253*$E253*$G253*$J253)</f>
        <v>24045</v>
      </c>
      <c r="AT253" s="68">
        <v>171</v>
      </c>
      <c r="AU253" s="68">
        <f>(AT253*$D253*$E253*$G253*$J253)</f>
        <v>4111694.9999999995</v>
      </c>
      <c r="AV253" s="68">
        <v>0</v>
      </c>
      <c r="AW253" s="67">
        <f>(AV253*$D253*$E253*$G253*$J253)</f>
        <v>0</v>
      </c>
      <c r="AX253" s="68">
        <v>0</v>
      </c>
      <c r="AY253" s="67">
        <f>(AX253*$D253*$E253*$G253*$J253)</f>
        <v>0</v>
      </c>
      <c r="AZ253" s="68">
        <v>0</v>
      </c>
      <c r="BA253" s="67">
        <f>(AZ253*$D253*$E253*$G253*$J253)</f>
        <v>0</v>
      </c>
      <c r="BB253" s="68">
        <v>200</v>
      </c>
      <c r="BC253" s="67">
        <f>(BB253*$D253*$E253*$G253*$J253)</f>
        <v>4809000</v>
      </c>
      <c r="BD253" s="68">
        <v>147</v>
      </c>
      <c r="BE253" s="67">
        <f>(BD253*$D253*$E253*$G253*$J253)</f>
        <v>3534615</v>
      </c>
      <c r="BF253" s="68">
        <v>820</v>
      </c>
      <c r="BG253" s="67">
        <f>(BF253*$D253*$E253*$G253*$K253)</f>
        <v>23660280</v>
      </c>
      <c r="BH253" s="68">
        <v>20</v>
      </c>
      <c r="BI253" s="67">
        <f>(BH253*$D253*$E253*$G253*$K253)</f>
        <v>577080</v>
      </c>
      <c r="BJ253" s="68">
        <v>420</v>
      </c>
      <c r="BK253" s="67">
        <f>(BJ253*$D253*$E253*$G253*$K253)</f>
        <v>12118680</v>
      </c>
      <c r="BL253" s="68">
        <v>0</v>
      </c>
      <c r="BM253" s="67">
        <f>(BL253*$D253*$E253*$G253*$K253)</f>
        <v>0</v>
      </c>
      <c r="BN253" s="68">
        <f>244+38</f>
        <v>282</v>
      </c>
      <c r="BO253" s="67">
        <f>(BN253*$D253*$E253*$G253*$K253)</f>
        <v>8136828</v>
      </c>
      <c r="BP253" s="68">
        <v>150</v>
      </c>
      <c r="BQ253" s="67">
        <f>(BP253*$D253*$E253*$G253*$K253)</f>
        <v>4328100</v>
      </c>
      <c r="BR253" s="68">
        <v>319</v>
      </c>
      <c r="BS253" s="67">
        <f>(BR253*$D253*$E253*$G253*$K253)</f>
        <v>9204426</v>
      </c>
      <c r="BT253" s="68">
        <v>464</v>
      </c>
      <c r="BU253" s="67">
        <f>(BT253*$D253*$E253*$G253*$K253)</f>
        <v>13388256</v>
      </c>
      <c r="BV253" s="68">
        <v>140</v>
      </c>
      <c r="BW253" s="67">
        <f>(BV253*$D253*$E253*$G253*$K253)</f>
        <v>4039560</v>
      </c>
      <c r="BX253" s="68">
        <v>150</v>
      </c>
      <c r="BY253" s="67">
        <f>(BX253*$D253*$E253*$G253*$K253)</f>
        <v>4328100</v>
      </c>
      <c r="BZ253" s="74">
        <f>290+10</f>
        <v>300</v>
      </c>
      <c r="CA253" s="75">
        <f>(BZ253*$D253*$E253*$G253*$K253)</f>
        <v>8656200</v>
      </c>
      <c r="CB253" s="68">
        <v>507</v>
      </c>
      <c r="CC253" s="67">
        <f>(CB253*$D253*$E253*$G253*$J253)</f>
        <v>12190815</v>
      </c>
      <c r="CD253" s="68">
        <v>480</v>
      </c>
      <c r="CE253" s="67">
        <f>(CD253*$D253*$E253*$G253*$J253)</f>
        <v>11541600</v>
      </c>
      <c r="CF253" s="68">
        <v>0</v>
      </c>
      <c r="CG253" s="67">
        <f>(CF253*$D253*$E253*$G253*$J253)</f>
        <v>0</v>
      </c>
      <c r="CH253" s="68"/>
      <c r="CI253" s="68">
        <f>(CH253*$D253*$E253*$G253*$J253)</f>
        <v>0</v>
      </c>
      <c r="CJ253" s="68"/>
      <c r="CK253" s="67">
        <f>(CJ253*$D253*$E253*$G253*$K253)</f>
        <v>0</v>
      </c>
      <c r="CL253" s="68">
        <v>9</v>
      </c>
      <c r="CM253" s="67">
        <f>(CL253*$D253*$E253*$G253*$J253)</f>
        <v>216405</v>
      </c>
      <c r="CN253" s="68">
        <v>3</v>
      </c>
      <c r="CO253" s="67">
        <f>(CN253*$D253*$E253*$G253*$J253)</f>
        <v>72135</v>
      </c>
      <c r="CP253" s="68">
        <v>74</v>
      </c>
      <c r="CQ253" s="67">
        <f>(CP253*$D253*$E253*$G253*$J253)</f>
        <v>1779330</v>
      </c>
      <c r="CR253" s="68">
        <v>225</v>
      </c>
      <c r="CS253" s="67">
        <f>(CR253*$D253*$E253*$G253*$J253)</f>
        <v>5410125</v>
      </c>
      <c r="CT253" s="68">
        <v>420</v>
      </c>
      <c r="CU253" s="67">
        <f>(CT253*$D253*$E253*$G253*$J253)</f>
        <v>10098900</v>
      </c>
      <c r="CV253" s="68">
        <v>43</v>
      </c>
      <c r="CW253" s="67">
        <f>(CV253*$D253*$E253*$G253*$K253)</f>
        <v>1240722</v>
      </c>
      <c r="CX253" s="82">
        <v>23</v>
      </c>
      <c r="CY253" s="67">
        <f>(CX253*$D253*$E253*$G253*$K253)</f>
        <v>663642</v>
      </c>
      <c r="CZ253" s="68"/>
      <c r="DA253" s="67">
        <f>(CZ253*$D253*$E253*$G253*$J253)</f>
        <v>0</v>
      </c>
      <c r="DB253" s="68">
        <v>5</v>
      </c>
      <c r="DC253" s="73">
        <f>(DB253*$D253*$E253*$G253*$K253)</f>
        <v>144270</v>
      </c>
      <c r="DD253" s="68">
        <v>12</v>
      </c>
      <c r="DE253" s="67">
        <f>(DD253*$D253*$E253*$G253*$K253)</f>
        <v>346248</v>
      </c>
      <c r="DF253" s="83">
        <v>4</v>
      </c>
      <c r="DG253" s="67">
        <f>(DF253*$D253*$E253*$G253*$K253)</f>
        <v>115416</v>
      </c>
      <c r="DH253" s="68">
        <v>150</v>
      </c>
      <c r="DI253" s="67">
        <f>(DH253*$D253*$E253*$G253*$K253)</f>
        <v>4328100</v>
      </c>
      <c r="DJ253" s="68">
        <v>100</v>
      </c>
      <c r="DK253" s="67">
        <f>(DJ253*$D253*$E253*$G253*$L253)</f>
        <v>3830025</v>
      </c>
      <c r="DL253" s="68">
        <v>60</v>
      </c>
      <c r="DM253" s="75">
        <f>(DL253*$D253*$E253*$G253*$M253)</f>
        <v>2648385</v>
      </c>
      <c r="DN253" s="77">
        <f t="shared" si="1221"/>
        <v>6079</v>
      </c>
      <c r="DO253" s="75">
        <f t="shared" si="1221"/>
        <v>164920533</v>
      </c>
    </row>
    <row r="254" spans="1:119" s="8" customFormat="1" ht="15.75" customHeight="1" x14ac:dyDescent="0.25">
      <c r="A254" s="78"/>
      <c r="B254" s="79">
        <v>218</v>
      </c>
      <c r="C254" s="60" t="s">
        <v>381</v>
      </c>
      <c r="D254" s="61">
        <v>22900</v>
      </c>
      <c r="E254" s="80">
        <v>0.89</v>
      </c>
      <c r="F254" s="80"/>
      <c r="G254" s="63">
        <v>1</v>
      </c>
      <c r="H254" s="64"/>
      <c r="I254" s="64"/>
      <c r="J254" s="61">
        <v>1.4</v>
      </c>
      <c r="K254" s="61">
        <v>1.68</v>
      </c>
      <c r="L254" s="61">
        <v>2.23</v>
      </c>
      <c r="M254" s="65">
        <v>2.57</v>
      </c>
      <c r="N254" s="68">
        <v>180</v>
      </c>
      <c r="O254" s="67">
        <f t="shared" si="1043"/>
        <v>5649613.2000000002</v>
      </c>
      <c r="P254" s="68">
        <v>0</v>
      </c>
      <c r="Q254" s="68">
        <f>(P254*$D254*$E254*$G254*$J254*$Q$8)</f>
        <v>0</v>
      </c>
      <c r="R254" s="68"/>
      <c r="S254" s="67">
        <f>(R254*$D254*$E254*$G254*$J254*$S$8)</f>
        <v>0</v>
      </c>
      <c r="T254" s="68"/>
      <c r="U254" s="67">
        <f>(T254/12*7*$D254*$E254*$G254*$J254*$U$8)+(T254/12*5*$D254*$E254*$G254*$J254*$U$9)</f>
        <v>0</v>
      </c>
      <c r="V254" s="68">
        <v>0</v>
      </c>
      <c r="W254" s="67">
        <f>(V254*$D254*$E254*$G254*$J254*$W$8)</f>
        <v>0</v>
      </c>
      <c r="X254" s="68">
        <v>0</v>
      </c>
      <c r="Y254" s="67">
        <f>(X254*$D254*$E254*$G254*$J254*$Y$8)</f>
        <v>0</v>
      </c>
      <c r="Z254" s="68"/>
      <c r="AA254" s="67">
        <f>(Z254*$D254*$E254*$G254*$J254*$AA$8)</f>
        <v>0</v>
      </c>
      <c r="AB254" s="68">
        <v>0</v>
      </c>
      <c r="AC254" s="67">
        <f>(AB254*$D254*$E254*$G254*$J254*$AC$8)</f>
        <v>0</v>
      </c>
      <c r="AD254" s="68">
        <v>50</v>
      </c>
      <c r="AE254" s="67">
        <f>(AD254*$D254*$E254*$G254*$J254*$AE$8)</f>
        <v>1569337.0000000002</v>
      </c>
      <c r="AF254" s="68">
        <v>0</v>
      </c>
      <c r="AG254" s="67">
        <f>(AF254*$D254*$E254*$G254*$J254*$AG$8)</f>
        <v>0</v>
      </c>
      <c r="AH254" s="70"/>
      <c r="AI254" s="67">
        <f>(AH254*$D254*$E254*$G254*$J254*$AI$8)</f>
        <v>0</v>
      </c>
      <c r="AJ254" s="68">
        <v>160</v>
      </c>
      <c r="AK254" s="67">
        <f>(AJ254*$D254*$E254*$G254*$J254*$AK$8)</f>
        <v>5021878.4000000004</v>
      </c>
      <c r="AL254" s="82">
        <v>0</v>
      </c>
      <c r="AM254" s="67">
        <f>(AL254*$D254*$E254*$G254*$K254*$AM$8)</f>
        <v>0</v>
      </c>
      <c r="AN254" s="68">
        <v>4</v>
      </c>
      <c r="AO254" s="73">
        <f>(AN254*$D254*$E254*$G254*$K254*$AO$8)</f>
        <v>150656.35200000001</v>
      </c>
      <c r="AP254" s="68"/>
      <c r="AQ254" s="67">
        <f>(AP254*$D254*$E254*$G254*$J254*$AQ$8)</f>
        <v>0</v>
      </c>
      <c r="AR254" s="68"/>
      <c r="AS254" s="68">
        <f>(AR254*$D254*$E254*$G254*$J254*$AS$8)</f>
        <v>0</v>
      </c>
      <c r="AT254" s="68">
        <v>120</v>
      </c>
      <c r="AU254" s="68">
        <f>(AT254*$D254*$E254*$G254*$J254*$AU$8)</f>
        <v>3937609.1999999997</v>
      </c>
      <c r="AV254" s="68">
        <v>0</v>
      </c>
      <c r="AW254" s="67">
        <f>(AV254*$D254*$E254*$G254*$J254*$AW$8)</f>
        <v>0</v>
      </c>
      <c r="AX254" s="68">
        <v>0</v>
      </c>
      <c r="AY254" s="67">
        <f>(AX254*$D254*$E254*$G254*$J254*$AY$8)</f>
        <v>0</v>
      </c>
      <c r="AZ254" s="68">
        <v>0</v>
      </c>
      <c r="BA254" s="67">
        <f>(AZ254*$D254*$E254*$G254*$J254*$BA$8)</f>
        <v>0</v>
      </c>
      <c r="BB254" s="68">
        <v>11</v>
      </c>
      <c r="BC254" s="67">
        <f>(BB254*$D254*$E254*$G254*$J254*$BC$8)</f>
        <v>345254.14</v>
      </c>
      <c r="BD254" s="68">
        <v>16</v>
      </c>
      <c r="BE254" s="67">
        <f>(BD254*$D254*$E254*$G254*$J254*$BE$8)</f>
        <v>502187.84</v>
      </c>
      <c r="BF254" s="68">
        <v>124</v>
      </c>
      <c r="BG254" s="67">
        <f>(BF254*$D254*$E254*$G254*$K254*$BG$8)</f>
        <v>4245769.92</v>
      </c>
      <c r="BH254" s="68">
        <v>100</v>
      </c>
      <c r="BI254" s="67">
        <f>(BH254*$D254*$E254*$G254*$K254*$BI$8)</f>
        <v>3424008</v>
      </c>
      <c r="BJ254" s="68"/>
      <c r="BK254" s="67">
        <f>(BJ254*$D254*$E254*$G254*$K254*$BK$8)</f>
        <v>0</v>
      </c>
      <c r="BL254" s="68">
        <v>0</v>
      </c>
      <c r="BM254" s="67">
        <f>(BL254*$D254*$E254*$G254*$K254*$BM$8)</f>
        <v>0</v>
      </c>
      <c r="BN254" s="68">
        <v>96</v>
      </c>
      <c r="BO254" s="67">
        <f>(BN254*$D254*$E254*$G254*$K254*$BO$8)</f>
        <v>3615752.4479999999</v>
      </c>
      <c r="BP254" s="68">
        <v>10</v>
      </c>
      <c r="BQ254" s="67">
        <f>(BP254*$D254*$E254*$G254*$K254*$BQ$8)</f>
        <v>342400.8</v>
      </c>
      <c r="BR254" s="68">
        <v>13</v>
      </c>
      <c r="BS254" s="67">
        <f>(BR254*$D254*$E254*$G254*$K254*$BS$8)</f>
        <v>556401.29999999993</v>
      </c>
      <c r="BT254" s="68">
        <v>49</v>
      </c>
      <c r="BU254" s="67">
        <f>(BT254*$D254*$E254*$G254*$K254*$BU$8)</f>
        <v>1509987.5279999999</v>
      </c>
      <c r="BV254" s="68">
        <v>53</v>
      </c>
      <c r="BW254" s="67">
        <f>(BV254*$D254*$E254*$G254*$K254*$BW$8)</f>
        <v>2268405.2999999998</v>
      </c>
      <c r="BX254" s="68">
        <v>21</v>
      </c>
      <c r="BY254" s="67">
        <f>(BX254*$D254*$E254*$G254*$K254*$BY$8)</f>
        <v>719041.67999999993</v>
      </c>
      <c r="BZ254" s="68">
        <v>49</v>
      </c>
      <c r="CA254" s="75">
        <f>(BZ254*$D254*$E254*$G254*$K254*$CA$8)</f>
        <v>1677763.92</v>
      </c>
      <c r="CB254" s="68"/>
      <c r="CC254" s="67">
        <f>(CB254*$D254*$E254*$G254*$J254*$CC$8)</f>
        <v>0</v>
      </c>
      <c r="CD254" s="68"/>
      <c r="CE254" s="67">
        <f>(CD254*$D254*$E254*$G254*$J254*$CE$8)</f>
        <v>0</v>
      </c>
      <c r="CF254" s="68">
        <v>0</v>
      </c>
      <c r="CG254" s="67">
        <f>(CF254*$D254*$E254*$G254*$J254*$CG$8)</f>
        <v>0</v>
      </c>
      <c r="CH254" s="68"/>
      <c r="CI254" s="68">
        <f>(CH254*$D254*$E254*$G254*$J254*$CI$8)</f>
        <v>0</v>
      </c>
      <c r="CJ254" s="68"/>
      <c r="CK254" s="67">
        <f>(CJ254*$D254*$E254*$G254*$K254*$CK$8)</f>
        <v>0</v>
      </c>
      <c r="CL254" s="68">
        <v>8</v>
      </c>
      <c r="CM254" s="67">
        <f>(CL254*$D254*$E254*$G254*$J254*$CM$8)</f>
        <v>159787.03999999998</v>
      </c>
      <c r="CN254" s="68">
        <v>3</v>
      </c>
      <c r="CO254" s="67">
        <f>(CN254*$D254*$E254*$G254*$J254*$CO$8)</f>
        <v>59920.139999999992</v>
      </c>
      <c r="CP254" s="68">
        <v>24</v>
      </c>
      <c r="CQ254" s="67">
        <f>(CP254*$D254*$E254*$G254*$J254*$CQ$8)</f>
        <v>479361.11999999994</v>
      </c>
      <c r="CR254" s="68">
        <v>23</v>
      </c>
      <c r="CS254" s="67">
        <f>(CR254*$D254*$E254*$G254*$J254*$CS$8)</f>
        <v>741583.06599999988</v>
      </c>
      <c r="CT254" s="68">
        <v>55</v>
      </c>
      <c r="CU254" s="67">
        <f>(CT254*$D254*$E254*$G254*$J254*$CU$8)</f>
        <v>1773350.8099999998</v>
      </c>
      <c r="CV254" s="68">
        <v>41</v>
      </c>
      <c r="CW254" s="67">
        <f>(CV254*$D254*$E254*$G254*$K254*$CW$8)</f>
        <v>1403843.28</v>
      </c>
      <c r="CX254" s="82">
        <v>55</v>
      </c>
      <c r="CY254" s="67">
        <f>(CX254*$D254*$E254*$G254*$K254*$CY$8)</f>
        <v>1694883.96</v>
      </c>
      <c r="CZ254" s="68"/>
      <c r="DA254" s="67">
        <f>(CZ254*$D254*$E254*$G254*$J254*$DA$8)</f>
        <v>0</v>
      </c>
      <c r="DB254" s="68">
        <v>9</v>
      </c>
      <c r="DC254" s="73">
        <f>(DB254*$D254*$E254*$G254*$K254*$DC$8)</f>
        <v>277344.64799999999</v>
      </c>
      <c r="DD254" s="68">
        <v>21</v>
      </c>
      <c r="DE254" s="67">
        <f>(DD254*$D254*$E254*$G254*$K254*$DE$8)</f>
        <v>719041.67999999993</v>
      </c>
      <c r="DF254" s="83">
        <v>9</v>
      </c>
      <c r="DG254" s="67">
        <f>(DF254*$D254*$E254*$G254*$K254*$DG$8)</f>
        <v>369792.86399999994</v>
      </c>
      <c r="DH254" s="68">
        <v>52</v>
      </c>
      <c r="DI254" s="67">
        <f>(DH254*$D254*$E254*$G254*$K254*$DI$8)</f>
        <v>2011947.1007999997</v>
      </c>
      <c r="DJ254" s="68">
        <v>1</v>
      </c>
      <c r="DK254" s="67">
        <f>(DJ254*$D254*$E254*$G254*$L254*$DK$8)</f>
        <v>54539.555999999997</v>
      </c>
      <c r="DL254" s="68">
        <v>11</v>
      </c>
      <c r="DM254" s="75">
        <f>(DL254*$D254*$E254*$G254*$M254*$DM$8)</f>
        <v>691405.04399999999</v>
      </c>
      <c r="DN254" s="77">
        <f t="shared" si="1221"/>
        <v>1368</v>
      </c>
      <c r="DO254" s="75">
        <f t="shared" si="1221"/>
        <v>45972867.336800016</v>
      </c>
    </row>
    <row r="255" spans="1:119" ht="30" customHeight="1" thickBot="1" x14ac:dyDescent="0.3">
      <c r="A255" s="94"/>
      <c r="B255" s="95">
        <v>219</v>
      </c>
      <c r="C255" s="96" t="s">
        <v>382</v>
      </c>
      <c r="D255" s="97">
        <v>22900</v>
      </c>
      <c r="E255" s="137">
        <v>0.53</v>
      </c>
      <c r="F255" s="137"/>
      <c r="G255" s="99">
        <v>1</v>
      </c>
      <c r="H255" s="100"/>
      <c r="I255" s="100"/>
      <c r="J255" s="97">
        <v>1.4</v>
      </c>
      <c r="K255" s="97">
        <v>1.68</v>
      </c>
      <c r="L255" s="97">
        <v>2.23</v>
      </c>
      <c r="M255" s="101">
        <v>2.57</v>
      </c>
      <c r="N255" s="68"/>
      <c r="O255" s="102">
        <f t="shared" si="1043"/>
        <v>0</v>
      </c>
      <c r="P255" s="68">
        <v>14</v>
      </c>
      <c r="Q255" s="103">
        <f>(P255*$D255*$E255*$G255*$J255*$Q$8)</f>
        <v>261673.72</v>
      </c>
      <c r="R255" s="103">
        <v>105</v>
      </c>
      <c r="S255" s="102">
        <f>(R255*$D255*$E255*$G255*$J255*$S$8)</f>
        <v>1962552.9000000001</v>
      </c>
      <c r="T255" s="103"/>
      <c r="U255" s="102">
        <f>(T255/12*7*$D255*$E255*$G255*$J255*$U$8)+(T255/12*5*$D255*$E255*$G255*$J255*$U$9)</f>
        <v>0</v>
      </c>
      <c r="V255" s="103"/>
      <c r="W255" s="102">
        <f>(V255*$D255*$E255*$G255*$J255*$W$8)</f>
        <v>0</v>
      </c>
      <c r="X255" s="103"/>
      <c r="Y255" s="102">
        <f>(X255*$D255*$E255*$G255*$J255*$Y$8)</f>
        <v>0</v>
      </c>
      <c r="Z255" s="103"/>
      <c r="AA255" s="102">
        <f>(Z255*$D255*$E255*$G255*$J255*$AA$8)</f>
        <v>0</v>
      </c>
      <c r="AB255" s="103"/>
      <c r="AC255" s="102">
        <f>(AB255*$D255*$E255*$G255*$J255*$AC$8)</f>
        <v>0</v>
      </c>
      <c r="AD255" s="103"/>
      <c r="AE255" s="102">
        <f>(AD255*$D255*$E255*$G255*$J255*$AE$8)</f>
        <v>0</v>
      </c>
      <c r="AF255" s="103"/>
      <c r="AG255" s="102">
        <f>(AF255*$D255*$E255*$G255*$J255*$AG$8)</f>
        <v>0</v>
      </c>
      <c r="AH255" s="104"/>
      <c r="AI255" s="102">
        <f>(AH255*$D255*$E255*$G255*$J255*$AI$8)</f>
        <v>0</v>
      </c>
      <c r="AJ255" s="103">
        <v>370</v>
      </c>
      <c r="AK255" s="102">
        <f>(AJ255*$D255*$E255*$G255*$J255*$AK$8)</f>
        <v>6915662.6000000006</v>
      </c>
      <c r="AL255" s="105">
        <v>0</v>
      </c>
      <c r="AM255" s="102">
        <f>(AL255*$D255*$E255*$G255*$K255*$AM$8)</f>
        <v>0</v>
      </c>
      <c r="AN255" s="103">
        <v>6</v>
      </c>
      <c r="AO255" s="106">
        <f>(AN255*$D255*$E255*$G255*$K255*$AO$8)</f>
        <v>134575.05600000001</v>
      </c>
      <c r="AP255" s="103"/>
      <c r="AQ255" s="102">
        <f>(AP255*$D255*$E255*$G255*$J255*$AQ$8)</f>
        <v>0</v>
      </c>
      <c r="AR255" s="103"/>
      <c r="AS255" s="103">
        <f>(AR255*$D255*$E255*$G255*$J255*$AS$8)</f>
        <v>0</v>
      </c>
      <c r="AT255" s="103">
        <f>4+3</f>
        <v>7</v>
      </c>
      <c r="AU255" s="103">
        <f>(AT255*$D255*$E255*$G255*$J255*$AU$8)</f>
        <v>136783.99</v>
      </c>
      <c r="AV255" s="103"/>
      <c r="AW255" s="102">
        <f>(AV255*$D255*$E255*$G255*$J255*$AW$8)</f>
        <v>0</v>
      </c>
      <c r="AX255" s="103"/>
      <c r="AY255" s="102">
        <f>(AX255*$D255*$E255*$G255*$J255*$AY$8)</f>
        <v>0</v>
      </c>
      <c r="AZ255" s="103"/>
      <c r="BA255" s="102">
        <f>(AZ255*$D255*$E255*$G255*$J255*$BA$8)</f>
        <v>0</v>
      </c>
      <c r="BB255" s="103">
        <v>15</v>
      </c>
      <c r="BC255" s="102">
        <f>(BB255*$D255*$E255*$G255*$J255*$BC$8)</f>
        <v>280364.7</v>
      </c>
      <c r="BD255" s="103">
        <v>24</v>
      </c>
      <c r="BE255" s="102">
        <f>(BD255*$D255*$E255*$G255*$J255*$BE$8)</f>
        <v>448583.51999999996</v>
      </c>
      <c r="BF255" s="68">
        <v>107</v>
      </c>
      <c r="BG255" s="102">
        <f>(BF255*$D255*$E255*$G255*$K255*$BG$8)</f>
        <v>2181747.12</v>
      </c>
      <c r="BH255" s="103">
        <v>60</v>
      </c>
      <c r="BI255" s="102">
        <f>(BH255*$D255*$E255*$G255*$K255*$BI$8)</f>
        <v>1223409.5999999999</v>
      </c>
      <c r="BJ255" s="103">
        <v>70</v>
      </c>
      <c r="BK255" s="102">
        <f>(BJ255*$D255*$E255*$G255*$K255*$BK$8)</f>
        <v>1641407.88</v>
      </c>
      <c r="BL255" s="103"/>
      <c r="BM255" s="102">
        <f>(BL255*$D255*$E255*$G255*$K255*$BM$8)</f>
        <v>0</v>
      </c>
      <c r="BN255" s="103">
        <f>128-20</f>
        <v>108</v>
      </c>
      <c r="BO255" s="102">
        <f>(BN255*$D255*$E255*$G255*$K255*$BO$8)</f>
        <v>2422351.0079999999</v>
      </c>
      <c r="BP255" s="103">
        <v>29</v>
      </c>
      <c r="BQ255" s="102">
        <f>(BP255*$D255*$E255*$G255*$K255*$BQ$8)</f>
        <v>591314.64</v>
      </c>
      <c r="BR255" s="103">
        <v>13</v>
      </c>
      <c r="BS255" s="102">
        <f>(BR255*$D255*$E255*$G255*$K255*$BS$8)</f>
        <v>331340.10000000003</v>
      </c>
      <c r="BT255" s="103">
        <v>9</v>
      </c>
      <c r="BU255" s="102">
        <f>(BT255*$D255*$E255*$G255*$K255*$BU$8)</f>
        <v>165160.296</v>
      </c>
      <c r="BV255" s="103">
        <v>71</v>
      </c>
      <c r="BW255" s="102">
        <f>(BV255*$D255*$E255*$G255*$K255*$BW$8)</f>
        <v>1809626.6999999997</v>
      </c>
      <c r="BX255" s="103">
        <v>35</v>
      </c>
      <c r="BY255" s="102">
        <f>(BX255*$D255*$E255*$G255*$K255*$BY$8)</f>
        <v>713655.6</v>
      </c>
      <c r="BZ255" s="138">
        <v>82</v>
      </c>
      <c r="CA255" s="107">
        <f>(BZ255*$D255*$E255*$G255*$K255*$CA$8)</f>
        <v>1671993.1199999999</v>
      </c>
      <c r="CB255" s="103"/>
      <c r="CC255" s="102">
        <f>(CB255*$D255*$E255*$G255*$J255*$CC$8)</f>
        <v>0</v>
      </c>
      <c r="CD255" s="103"/>
      <c r="CE255" s="102">
        <f>(CD255*$D255*$E255*$G255*$J255*$CE$8)</f>
        <v>0</v>
      </c>
      <c r="CF255" s="103"/>
      <c r="CG255" s="102">
        <f>(CF255*$D255*$E255*$G255*$J255*$CG$8)</f>
        <v>0</v>
      </c>
      <c r="CH255" s="103"/>
      <c r="CI255" s="103">
        <f>(CH255*$D255*$E255*$G255*$J255*$CI$8)</f>
        <v>0</v>
      </c>
      <c r="CJ255" s="103"/>
      <c r="CK255" s="102">
        <f>(CJ255*$D255*$E255*$G255*$K255*$CK$8)</f>
        <v>0</v>
      </c>
      <c r="CL255" s="103"/>
      <c r="CM255" s="102">
        <f>(CL255*$D255*$E255*$G255*$J255*$CM$8)</f>
        <v>0</v>
      </c>
      <c r="CN255" s="103"/>
      <c r="CO255" s="102">
        <f>(CN255*$D255*$E255*$G255*$J255*$CO$8)</f>
        <v>0</v>
      </c>
      <c r="CP255" s="103">
        <v>1</v>
      </c>
      <c r="CQ255" s="102">
        <f>(CP255*$D255*$E255*$G255*$J255*$CQ$8)</f>
        <v>11894.259999999998</v>
      </c>
      <c r="CR255" s="103">
        <v>25</v>
      </c>
      <c r="CS255" s="102">
        <f>(CR255*$D255*$E255*$G255*$J255*$CS$8)</f>
        <v>480018.35</v>
      </c>
      <c r="CT255" s="103">
        <v>25</v>
      </c>
      <c r="CU255" s="102">
        <f>(CT255*$D255*$E255*$G255*$J255*$CU$8)</f>
        <v>480018.35</v>
      </c>
      <c r="CV255" s="103">
        <v>7</v>
      </c>
      <c r="CW255" s="102">
        <f>(CV255*$D255*$E255*$G255*$K255*$CW$8)</f>
        <v>142731.12</v>
      </c>
      <c r="CX255" s="105">
        <v>17</v>
      </c>
      <c r="CY255" s="102">
        <f>(CX255*$D255*$E255*$G255*$K255*$CY$8)</f>
        <v>311969.44799999997</v>
      </c>
      <c r="CZ255" s="103"/>
      <c r="DA255" s="102">
        <f>(CZ255*$D255*$E255*$G255*$J255*$DA$8)</f>
        <v>0</v>
      </c>
      <c r="DB255" s="103"/>
      <c r="DC255" s="106">
        <f>(DB255*$D255*$E255*$G255*$K255*$DC$8)</f>
        <v>0</v>
      </c>
      <c r="DD255" s="68"/>
      <c r="DE255" s="67">
        <f>(DD255*$D255*$E255*$G255*$K255*$DE$8)</f>
        <v>0</v>
      </c>
      <c r="DF255" s="108"/>
      <c r="DG255" s="102">
        <f>(DF255*$D255*$E255*$G255*$K255*$DG$8)</f>
        <v>0</v>
      </c>
      <c r="DH255" s="103">
        <v>9</v>
      </c>
      <c r="DI255" s="102">
        <f>(DH255*$D255*$E255*$G255*$K255*$DI$8)</f>
        <v>207367.92719999998</v>
      </c>
      <c r="DJ255" s="103">
        <v>9</v>
      </c>
      <c r="DK255" s="102">
        <f>(DJ255*$D255*$E255*$G255*$L255*$DK$8)</f>
        <v>292307.50799999997</v>
      </c>
      <c r="DL255" s="103"/>
      <c r="DM255" s="107">
        <f>(DL255*$D255*$E255*$G255*$M255*$DM$8)</f>
        <v>0</v>
      </c>
      <c r="DN255" s="109">
        <f t="shared" si="1221"/>
        <v>1218</v>
      </c>
      <c r="DO255" s="107">
        <f t="shared" si="1221"/>
        <v>24818509.513200007</v>
      </c>
    </row>
    <row r="256" spans="1:119" s="169" customFormat="1" ht="36.75" customHeight="1" thickBot="1" x14ac:dyDescent="0.35">
      <c r="A256" s="180"/>
      <c r="B256" s="158">
        <v>220</v>
      </c>
      <c r="C256" s="159" t="s">
        <v>383</v>
      </c>
      <c r="D256" s="160">
        <v>22900</v>
      </c>
      <c r="E256" s="181">
        <v>4.07</v>
      </c>
      <c r="F256" s="181"/>
      <c r="G256" s="162">
        <v>1</v>
      </c>
      <c r="H256" s="110"/>
      <c r="I256" s="110"/>
      <c r="J256" s="160">
        <v>1.4</v>
      </c>
      <c r="K256" s="160">
        <v>1.68</v>
      </c>
      <c r="L256" s="160">
        <v>2.23</v>
      </c>
      <c r="M256" s="163">
        <v>2.57</v>
      </c>
      <c r="N256" s="68">
        <v>20</v>
      </c>
      <c r="O256" s="67">
        <f t="shared" ref="O256" si="1274">(N256*$D256*$E256*$G256*$J256)</f>
        <v>2609684</v>
      </c>
      <c r="P256" s="68">
        <v>7</v>
      </c>
      <c r="Q256" s="68">
        <f t="shared" ref="Q256" si="1275">(P256*$D256*$E256*$G256*$J256)</f>
        <v>913389.39999999991</v>
      </c>
      <c r="R256" s="111">
        <v>1</v>
      </c>
      <c r="S256" s="67">
        <f t="shared" ref="S256" si="1276">(R256*$D256*$E256*$G256*$J256)</f>
        <v>130484.2</v>
      </c>
      <c r="T256" s="111"/>
      <c r="U256" s="67">
        <f t="shared" ref="U256" si="1277">(T256*$D256*$E256*$G256*$J256)</f>
        <v>0</v>
      </c>
      <c r="V256" s="111"/>
      <c r="W256" s="67">
        <f t="shared" ref="W256" si="1278">(V256*$D256*$E256*$G256*$J256)</f>
        <v>0</v>
      </c>
      <c r="X256" s="111"/>
      <c r="Y256" s="67">
        <f t="shared" ref="Y256" si="1279">(X256*$D256*$E256*$G256*$J256)</f>
        <v>0</v>
      </c>
      <c r="Z256" s="111"/>
      <c r="AA256" s="67">
        <f t="shared" ref="AA256" si="1280">(Z256*$D256*$E256*$G256*$J256)</f>
        <v>0</v>
      </c>
      <c r="AB256" s="111"/>
      <c r="AC256" s="67">
        <f t="shared" ref="AC256" si="1281">(AB256*$D256*$E256*$G256*$J256)</f>
        <v>0</v>
      </c>
      <c r="AD256" s="111"/>
      <c r="AE256" s="67">
        <f t="shared" ref="AE256" si="1282">(AD256*$D256*$E256*$G256*$J256)</f>
        <v>0</v>
      </c>
      <c r="AF256" s="111"/>
      <c r="AG256" s="67">
        <f t="shared" ref="AG256" si="1283">(AF256*$D256*$E256*$G256*$J256)</f>
        <v>0</v>
      </c>
      <c r="AH256" s="164"/>
      <c r="AI256" s="67">
        <f t="shared" ref="AI256" si="1284">(AH256*$D256*$E256*$G256*$J256)</f>
        <v>0</v>
      </c>
      <c r="AJ256" s="182">
        <f>188-23</f>
        <v>165</v>
      </c>
      <c r="AK256" s="67">
        <f t="shared" ref="AK256" si="1285">(AJ256*$D256*$E256*$G256*$J256)</f>
        <v>21529893</v>
      </c>
      <c r="AL256" s="165"/>
      <c r="AM256" s="67">
        <f t="shared" ref="AM256" si="1286">(AL256*$D256*$E256*$G256*$K256)</f>
        <v>0</v>
      </c>
      <c r="AN256" s="111"/>
      <c r="AO256" s="73">
        <f t="shared" ref="AO256" si="1287">(AN256*$D256*$E256*$G256*$K256)</f>
        <v>0</v>
      </c>
      <c r="AP256" s="111"/>
      <c r="AQ256" s="67">
        <f t="shared" ref="AQ256" si="1288">(AP256*$D256*$E256*$G256*$J256)</f>
        <v>0</v>
      </c>
      <c r="AR256" s="111"/>
      <c r="AS256" s="68">
        <f t="shared" ref="AS256" si="1289">(AR256*$D256*$E256*$G256*$J256)</f>
        <v>0</v>
      </c>
      <c r="AT256" s="111">
        <f>3-3</f>
        <v>0</v>
      </c>
      <c r="AU256" s="68">
        <f t="shared" ref="AU256" si="1290">(AT256*$D256*$E256*$G256*$J256)</f>
        <v>0</v>
      </c>
      <c r="AV256" s="111"/>
      <c r="AW256" s="67">
        <f t="shared" ref="AW256" si="1291">(AV256*$D256*$E256*$G256*$J256)</f>
        <v>0</v>
      </c>
      <c r="AX256" s="111"/>
      <c r="AY256" s="67">
        <f t="shared" ref="AY256" si="1292">(AX256*$D256*$E256*$G256*$J256)</f>
        <v>0</v>
      </c>
      <c r="AZ256" s="111"/>
      <c r="BA256" s="67">
        <f t="shared" ref="BA256" si="1293">(AZ256*$D256*$E256*$G256*$J256)</f>
        <v>0</v>
      </c>
      <c r="BB256" s="111"/>
      <c r="BC256" s="67">
        <f t="shared" ref="BC256" si="1294">(BB256*$D256*$E256*$G256*$J256)</f>
        <v>0</v>
      </c>
      <c r="BD256" s="111"/>
      <c r="BE256" s="67">
        <f t="shared" ref="BE256" si="1295">(BD256*$D256*$E256*$G256*$J256)</f>
        <v>0</v>
      </c>
      <c r="BF256" s="68"/>
      <c r="BG256" s="67">
        <f t="shared" ref="BG256" si="1296">(BF256*$D256*$E256*$G256*$K256)</f>
        <v>0</v>
      </c>
      <c r="BH256" s="111">
        <v>0</v>
      </c>
      <c r="BI256" s="67">
        <f t="shared" ref="BI256" si="1297">(BH256*$D256*$E256*$G256*$K256)</f>
        <v>0</v>
      </c>
      <c r="BJ256" s="111"/>
      <c r="BK256" s="67">
        <f t="shared" ref="BK256" si="1298">(BJ256*$D256*$E256*$G256*$K256)</f>
        <v>0</v>
      </c>
      <c r="BL256" s="111"/>
      <c r="BM256" s="67">
        <f t="shared" ref="BM256" si="1299">(BL256*$D256*$E256*$G256*$K256)</f>
        <v>0</v>
      </c>
      <c r="BN256" s="111"/>
      <c r="BO256" s="67">
        <f t="shared" ref="BO256" si="1300">(BN256*$D256*$E256*$G256*$K256)</f>
        <v>0</v>
      </c>
      <c r="BP256" s="111"/>
      <c r="BQ256" s="67">
        <f t="shared" ref="BQ256" si="1301">(BP256*$D256*$E256*$G256*$K256)</f>
        <v>0</v>
      </c>
      <c r="BR256" s="111"/>
      <c r="BS256" s="67">
        <f t="shared" ref="BS256" si="1302">(BR256*$D256*$E256*$G256*$K256)</f>
        <v>0</v>
      </c>
      <c r="BT256" s="111"/>
      <c r="BU256" s="67">
        <f t="shared" ref="BU256" si="1303">(BT256*$D256*$E256*$G256*$K256)</f>
        <v>0</v>
      </c>
      <c r="BV256" s="111"/>
      <c r="BW256" s="67">
        <f t="shared" ref="BW256" si="1304">(BV256*$D256*$E256*$G256*$K256)</f>
        <v>0</v>
      </c>
      <c r="BX256" s="111"/>
      <c r="BY256" s="67">
        <f t="shared" ref="BY256" si="1305">(BX256*$D256*$E256*$G256*$K256)</f>
        <v>0</v>
      </c>
      <c r="BZ256" s="183">
        <v>15</v>
      </c>
      <c r="CA256" s="75">
        <f t="shared" ref="CA256" si="1306">(BZ256*$D256*$E256*$G256*$K256)</f>
        <v>2348715.6</v>
      </c>
      <c r="CB256" s="111"/>
      <c r="CC256" s="67">
        <f t="shared" ref="CC256" si="1307">(CB256*$D256*$E256*$G256*$J256)</f>
        <v>0</v>
      </c>
      <c r="CD256" s="111"/>
      <c r="CE256" s="67">
        <f t="shared" ref="CE256" si="1308">(CD256*$D256*$E256*$G256*$J256)</f>
        <v>0</v>
      </c>
      <c r="CF256" s="111"/>
      <c r="CG256" s="67">
        <f t="shared" ref="CG256" si="1309">(CF256*$D256*$E256*$G256*$J256)</f>
        <v>0</v>
      </c>
      <c r="CH256" s="111"/>
      <c r="CI256" s="68">
        <f t="shared" ref="CI256" si="1310">(CH256*$D256*$E256*$G256*$J256)</f>
        <v>0</v>
      </c>
      <c r="CJ256" s="111"/>
      <c r="CK256" s="67">
        <f t="shared" ref="CK256" si="1311">(CJ256*$D256*$E256*$G256*$K256)</f>
        <v>0</v>
      </c>
      <c r="CL256" s="111"/>
      <c r="CM256" s="67">
        <f t="shared" ref="CM256" si="1312">(CL256*$D256*$E256*$G256*$J256)</f>
        <v>0</v>
      </c>
      <c r="CN256" s="111"/>
      <c r="CO256" s="67">
        <f t="shared" ref="CO256" si="1313">(CN256*$D256*$E256*$G256*$J256)</f>
        <v>0</v>
      </c>
      <c r="CP256" s="111"/>
      <c r="CQ256" s="67">
        <f t="shared" ref="CQ256" si="1314">(CP256*$D256*$E256*$G256*$J256)</f>
        <v>0</v>
      </c>
      <c r="CR256" s="111"/>
      <c r="CS256" s="67">
        <f t="shared" ref="CS256" si="1315">(CR256*$D256*$E256*$G256*$J256)</f>
        <v>0</v>
      </c>
      <c r="CT256" s="111"/>
      <c r="CU256" s="67">
        <f t="shared" ref="CU256" si="1316">(CT256*$D256*$E256*$G256*$J256)</f>
        <v>0</v>
      </c>
      <c r="CV256" s="111"/>
      <c r="CW256" s="67">
        <f t="shared" ref="CW256" si="1317">(CV256*$D256*$E256*$G256*$K256)</f>
        <v>0</v>
      </c>
      <c r="CX256" s="165"/>
      <c r="CY256" s="67">
        <f t="shared" ref="CY256" si="1318">(CX256*$D256*$E256*$G256*$K256)</f>
        <v>0</v>
      </c>
      <c r="CZ256" s="111"/>
      <c r="DA256" s="67">
        <f t="shared" ref="DA256" si="1319">(CZ256*$D256*$E256*$G256*$J256)</f>
        <v>0</v>
      </c>
      <c r="DB256" s="111"/>
      <c r="DC256" s="73">
        <f t="shared" ref="DC256" si="1320">(DB256*$D256*$E256*$G256*$K256)</f>
        <v>0</v>
      </c>
      <c r="DD256" s="68"/>
      <c r="DE256" s="67">
        <f t="shared" ref="DE256" si="1321">(DD256*$D256*$E256*$G256*$K256)</f>
        <v>0</v>
      </c>
      <c r="DF256" s="166"/>
      <c r="DG256" s="67">
        <f t="shared" ref="DG256" si="1322">(DF256*$D256*$E256*$G256*$K256)</f>
        <v>0</v>
      </c>
      <c r="DH256" s="111"/>
      <c r="DI256" s="67">
        <f t="shared" ref="DI256" si="1323">(DH256*$D256*$E256*$G256*$K256)</f>
        <v>0</v>
      </c>
      <c r="DJ256" s="111"/>
      <c r="DK256" s="67">
        <f t="shared" ref="DK256" si="1324">(DJ256*$D256*$E256*$G256*$L256)</f>
        <v>0</v>
      </c>
      <c r="DL256" s="111"/>
      <c r="DM256" s="75">
        <f t="shared" ref="DM256" si="1325">(DL256*$D256*$E256*$G256*$M256)</f>
        <v>0</v>
      </c>
      <c r="DN256" s="167">
        <f t="shared" si="1221"/>
        <v>208</v>
      </c>
      <c r="DO256" s="168">
        <f t="shared" si="1221"/>
        <v>27532166.200000003</v>
      </c>
    </row>
    <row r="257" spans="1:119" ht="45" customHeight="1" x14ac:dyDescent="0.25">
      <c r="A257" s="112"/>
      <c r="B257" s="113">
        <v>221</v>
      </c>
      <c r="C257" s="114" t="s">
        <v>384</v>
      </c>
      <c r="D257" s="115">
        <v>22900</v>
      </c>
      <c r="E257" s="115">
        <v>1</v>
      </c>
      <c r="F257" s="115"/>
      <c r="G257" s="117">
        <v>1</v>
      </c>
      <c r="H257" s="118"/>
      <c r="I257" s="118"/>
      <c r="J257" s="115">
        <v>1.4</v>
      </c>
      <c r="K257" s="115">
        <v>1.68</v>
      </c>
      <c r="L257" s="115">
        <v>2.23</v>
      </c>
      <c r="M257" s="119">
        <v>2.57</v>
      </c>
      <c r="N257" s="68">
        <v>21</v>
      </c>
      <c r="O257" s="120">
        <f t="shared" si="1043"/>
        <v>740586.00000000012</v>
      </c>
      <c r="P257" s="68">
        <v>0</v>
      </c>
      <c r="Q257" s="121">
        <f>(P257*$D257*$E257*$G257*$J257*$Q$8)</f>
        <v>0</v>
      </c>
      <c r="R257" s="121"/>
      <c r="S257" s="120">
        <f>(R257*$D257*$E257*$G257*$J257*$S$8)</f>
        <v>0</v>
      </c>
      <c r="T257" s="121">
        <v>1</v>
      </c>
      <c r="U257" s="120">
        <f>(T257/12*7*$D257*$E257*$G257*$J257*$U$8)+(T257/12*5*$D257*$E257*$G257*$J257*$U$9)</f>
        <v>35933.916666666664</v>
      </c>
      <c r="V257" s="121">
        <v>5</v>
      </c>
      <c r="W257" s="120">
        <f>(V257*$D257*$E257*$G257*$J257*$W$8)</f>
        <v>176330</v>
      </c>
      <c r="X257" s="121">
        <v>0</v>
      </c>
      <c r="Y257" s="120">
        <f>(X257*$D257*$E257*$G257*$J257*$Y$8)</f>
        <v>0</v>
      </c>
      <c r="Z257" s="121"/>
      <c r="AA257" s="120">
        <f>(Z257*$D257*$E257*$G257*$J257*$AA$8)</f>
        <v>0</v>
      </c>
      <c r="AB257" s="121">
        <v>0</v>
      </c>
      <c r="AC257" s="120">
        <f>(AB257*$D257*$E257*$G257*$J257*$AC$8)</f>
        <v>0</v>
      </c>
      <c r="AD257" s="121"/>
      <c r="AE257" s="120">
        <f>(AD257*$D257*$E257*$G257*$J257*$AE$8)</f>
        <v>0</v>
      </c>
      <c r="AF257" s="121">
        <v>0</v>
      </c>
      <c r="AG257" s="120">
        <f>(AF257*$D257*$E257*$G257*$J257*$AG$8)</f>
        <v>0</v>
      </c>
      <c r="AH257" s="122"/>
      <c r="AI257" s="120">
        <f>(AH257*$D257*$E257*$G257*$J257*$AI$8)</f>
        <v>0</v>
      </c>
      <c r="AJ257" s="121"/>
      <c r="AK257" s="120">
        <f>(AJ257*$D257*$E257*$G257*$J257*$AK$8)</f>
        <v>0</v>
      </c>
      <c r="AL257" s="81">
        <v>0</v>
      </c>
      <c r="AM257" s="120">
        <f>(AL257*$D257*$E257*$G257*$K257*$AM$8)</f>
        <v>0</v>
      </c>
      <c r="AN257" s="121">
        <v>0</v>
      </c>
      <c r="AO257" s="123">
        <f>(AN257*$D257*$E257*$G257*$K257*$AO$8)</f>
        <v>0</v>
      </c>
      <c r="AP257" s="121"/>
      <c r="AQ257" s="120">
        <f>(AP257*$D257*$E257*$G257*$J257*$AQ$8)</f>
        <v>0</v>
      </c>
      <c r="AR257" s="121"/>
      <c r="AS257" s="121">
        <f>(AR257*$D257*$E257*$G257*$J257*$AS$8)</f>
        <v>0</v>
      </c>
      <c r="AT257" s="121"/>
      <c r="AU257" s="121">
        <f>(AT257*$D257*$E257*$G257*$J257*$AU$8)</f>
        <v>0</v>
      </c>
      <c r="AV257" s="121">
        <v>0</v>
      </c>
      <c r="AW257" s="120">
        <f>(AV257*$D257*$E257*$G257*$J257*$AW$8)</f>
        <v>0</v>
      </c>
      <c r="AX257" s="121">
        <v>0</v>
      </c>
      <c r="AY257" s="120">
        <f>(AX257*$D257*$E257*$G257*$J257*$AY$8)</f>
        <v>0</v>
      </c>
      <c r="AZ257" s="121">
        <v>0</v>
      </c>
      <c r="BA257" s="120">
        <f>(AZ257*$D257*$E257*$G257*$J257*$BA$8)</f>
        <v>0</v>
      </c>
      <c r="BB257" s="121"/>
      <c r="BC257" s="120">
        <f>(BB257*$D257*$E257*$G257*$J257*$BC$8)</f>
        <v>0</v>
      </c>
      <c r="BD257" s="121"/>
      <c r="BE257" s="120">
        <f>(BD257*$D257*$E257*$G257*$J257*$BE$8)</f>
        <v>0</v>
      </c>
      <c r="BF257" s="121">
        <v>72</v>
      </c>
      <c r="BG257" s="120">
        <f>(BF257*$D257*$E257*$G257*$K257*$BG$8)</f>
        <v>2769984</v>
      </c>
      <c r="BH257" s="121"/>
      <c r="BI257" s="120">
        <f>(BH257*$D257*$E257*$G257*$K257*$BI$8)</f>
        <v>0</v>
      </c>
      <c r="BJ257" s="121">
        <v>0</v>
      </c>
      <c r="BK257" s="120">
        <f>(BJ257*$D257*$E257*$G257*$K257*$BK$8)</f>
        <v>0</v>
      </c>
      <c r="BL257" s="121">
        <v>0</v>
      </c>
      <c r="BM257" s="120">
        <f>(BL257*$D257*$E257*$G257*$K257*$BM$8)</f>
        <v>0</v>
      </c>
      <c r="BN257" s="121">
        <v>24</v>
      </c>
      <c r="BO257" s="120">
        <f>(BN257*$D257*$E257*$G257*$K257*$BO$8)</f>
        <v>1015660.8</v>
      </c>
      <c r="BP257" s="121"/>
      <c r="BQ257" s="120">
        <f>(BP257*$D257*$E257*$G257*$K257*$BQ$8)</f>
        <v>0</v>
      </c>
      <c r="BR257" s="121"/>
      <c r="BS257" s="120">
        <f>(BR257*$D257*$E257*$G257*$K257*$BS$8)</f>
        <v>0</v>
      </c>
      <c r="BT257" s="121"/>
      <c r="BU257" s="120">
        <f>(BT257*$D257*$E257*$G257*$K257*$BU$8)</f>
        <v>0</v>
      </c>
      <c r="BV257" s="121"/>
      <c r="BW257" s="120">
        <f>(BV257*$D257*$E257*$G257*$K257*$BW$8)</f>
        <v>0</v>
      </c>
      <c r="BX257" s="121"/>
      <c r="BY257" s="120">
        <f>(BX257*$D257*$E257*$G257*$K257*$BY$8)</f>
        <v>0</v>
      </c>
      <c r="BZ257" s="121"/>
      <c r="CA257" s="124">
        <f>(BZ257*$D257*$E257*$G257*$K257*$CA$8)</f>
        <v>0</v>
      </c>
      <c r="CB257" s="121">
        <v>0</v>
      </c>
      <c r="CC257" s="120">
        <f>(CB257*$D257*$E257*$G257*$J257*$CC$8)</f>
        <v>0</v>
      </c>
      <c r="CD257" s="121">
        <v>0</v>
      </c>
      <c r="CE257" s="120">
        <f>(CD257*$D257*$E257*$G257*$J257*$CE$8)</f>
        <v>0</v>
      </c>
      <c r="CF257" s="121">
        <v>0</v>
      </c>
      <c r="CG257" s="120">
        <f>(CF257*$D257*$E257*$G257*$J257*$CG$8)</f>
        <v>0</v>
      </c>
      <c r="CH257" s="121"/>
      <c r="CI257" s="121">
        <f>(CH257*$D257*$E257*$G257*$J257*$CI$8)</f>
        <v>0</v>
      </c>
      <c r="CJ257" s="121"/>
      <c r="CK257" s="120">
        <f>(CJ257*$D257*$E257*$G257*$K257*$CK$8)</f>
        <v>0</v>
      </c>
      <c r="CL257" s="121"/>
      <c r="CM257" s="120">
        <f>(CL257*$D257*$E257*$G257*$J257*$CM$8)</f>
        <v>0</v>
      </c>
      <c r="CN257" s="121"/>
      <c r="CO257" s="120">
        <f>(CN257*$D257*$E257*$G257*$J257*$CO$8)</f>
        <v>0</v>
      </c>
      <c r="CP257" s="121"/>
      <c r="CQ257" s="120">
        <f>(CP257*$D257*$E257*$G257*$J257*$CQ$8)</f>
        <v>0</v>
      </c>
      <c r="CR257" s="121"/>
      <c r="CS257" s="120">
        <f>(CR257*$D257*$E257*$G257*$J257*$CS$8)</f>
        <v>0</v>
      </c>
      <c r="CT257" s="121"/>
      <c r="CU257" s="120">
        <f>(CT257*$D257*$E257*$G257*$J257*$CU$8)</f>
        <v>0</v>
      </c>
      <c r="CV257" s="121"/>
      <c r="CW257" s="120">
        <f>(CV257*$D257*$E257*$G257*$K257*$CW$8)</f>
        <v>0</v>
      </c>
      <c r="CX257" s="81">
        <v>0</v>
      </c>
      <c r="CY257" s="120">
        <f>(CX257*$D257*$E257*$G257*$K257*$CY$8)</f>
        <v>0</v>
      </c>
      <c r="CZ257" s="121"/>
      <c r="DA257" s="120">
        <f>(CZ257*$D257*$E257*$G257*$J257*$DA$8)</f>
        <v>0</v>
      </c>
      <c r="DB257" s="121">
        <v>0</v>
      </c>
      <c r="DC257" s="123">
        <f>(DB257*$D257*$E257*$G257*$K257*$DC$8)</f>
        <v>0</v>
      </c>
      <c r="DD257" s="68"/>
      <c r="DE257" s="67">
        <f>(DD257*$D257*$E257*$G257*$K257*$DE$8)</f>
        <v>0</v>
      </c>
      <c r="DF257" s="125"/>
      <c r="DG257" s="120">
        <f>(DF257*$D257*$E257*$G257*$K257*$DG$8)</f>
        <v>0</v>
      </c>
      <c r="DH257" s="121"/>
      <c r="DI257" s="120">
        <f>(DH257*$D257*$E257*$G257*$K257*$DI$8)</f>
        <v>0</v>
      </c>
      <c r="DJ257" s="121"/>
      <c r="DK257" s="120">
        <f>(DJ257*$D257*$E257*$G257*$L257*$DK$8)</f>
        <v>0</v>
      </c>
      <c r="DL257" s="121"/>
      <c r="DM257" s="124">
        <f>(DL257*$D257*$E257*$G257*$M257*$DM$8)</f>
        <v>0</v>
      </c>
      <c r="DN257" s="126">
        <f t="shared" si="1221"/>
        <v>123</v>
      </c>
      <c r="DO257" s="124">
        <f t="shared" si="1221"/>
        <v>4738494.7166666668</v>
      </c>
    </row>
    <row r="258" spans="1:119" ht="15.75" customHeight="1" x14ac:dyDescent="0.25">
      <c r="A258" s="78">
        <v>28</v>
      </c>
      <c r="B258" s="154"/>
      <c r="C258" s="153" t="s">
        <v>385</v>
      </c>
      <c r="D258" s="61">
        <v>22900</v>
      </c>
      <c r="E258" s="155">
        <v>2.09</v>
      </c>
      <c r="F258" s="155"/>
      <c r="G258" s="63">
        <v>1</v>
      </c>
      <c r="H258" s="64"/>
      <c r="I258" s="64"/>
      <c r="J258" s="61">
        <v>1.4</v>
      </c>
      <c r="K258" s="61">
        <v>1.68</v>
      </c>
      <c r="L258" s="61">
        <v>2.23</v>
      </c>
      <c r="M258" s="65">
        <v>2.57</v>
      </c>
      <c r="N258" s="88">
        <f>SUM(N259:N263)</f>
        <v>272</v>
      </c>
      <c r="O258" s="88">
        <f t="shared" ref="O258:BZ258" si="1326">SUM(O259:O263)</f>
        <v>22788825.079999998</v>
      </c>
      <c r="P258" s="88">
        <f t="shared" si="1326"/>
        <v>14</v>
      </c>
      <c r="Q258" s="88">
        <f t="shared" si="1326"/>
        <v>840741.44</v>
      </c>
      <c r="R258" s="88">
        <f t="shared" si="1326"/>
        <v>47</v>
      </c>
      <c r="S258" s="88">
        <f t="shared" si="1326"/>
        <v>4439059.66</v>
      </c>
      <c r="T258" s="88">
        <f t="shared" si="1326"/>
        <v>2</v>
      </c>
      <c r="U258" s="88">
        <f t="shared" si="1326"/>
        <v>147329.05833333332</v>
      </c>
      <c r="V258" s="88">
        <f t="shared" si="1326"/>
        <v>98</v>
      </c>
      <c r="W258" s="88">
        <f t="shared" si="1326"/>
        <v>9330870.6400000006</v>
      </c>
      <c r="X258" s="88">
        <f t="shared" si="1326"/>
        <v>0</v>
      </c>
      <c r="Y258" s="88">
        <f t="shared" si="1326"/>
        <v>0</v>
      </c>
      <c r="Z258" s="88">
        <f t="shared" si="1326"/>
        <v>0</v>
      </c>
      <c r="AA258" s="88">
        <f t="shared" si="1326"/>
        <v>0</v>
      </c>
      <c r="AB258" s="88">
        <f t="shared" si="1326"/>
        <v>0</v>
      </c>
      <c r="AC258" s="88">
        <f t="shared" si="1326"/>
        <v>0</v>
      </c>
      <c r="AD258" s="88">
        <f t="shared" si="1326"/>
        <v>0</v>
      </c>
      <c r="AE258" s="88">
        <f t="shared" si="1326"/>
        <v>0</v>
      </c>
      <c r="AF258" s="88">
        <f t="shared" si="1326"/>
        <v>0</v>
      </c>
      <c r="AG258" s="88">
        <f t="shared" si="1326"/>
        <v>0</v>
      </c>
      <c r="AH258" s="88">
        <f t="shared" si="1326"/>
        <v>0</v>
      </c>
      <c r="AI258" s="88">
        <f t="shared" si="1326"/>
        <v>0</v>
      </c>
      <c r="AJ258" s="88">
        <f t="shared" si="1326"/>
        <v>8</v>
      </c>
      <c r="AK258" s="88">
        <f t="shared" si="1326"/>
        <v>578362.39999999991</v>
      </c>
      <c r="AL258" s="88">
        <f t="shared" si="1326"/>
        <v>0</v>
      </c>
      <c r="AM258" s="88">
        <f t="shared" si="1326"/>
        <v>0</v>
      </c>
      <c r="AN258" s="88">
        <f t="shared" si="1326"/>
        <v>1</v>
      </c>
      <c r="AO258" s="88">
        <f t="shared" si="1326"/>
        <v>81252.864000000001</v>
      </c>
      <c r="AP258" s="88">
        <v>0</v>
      </c>
      <c r="AQ258" s="88">
        <f t="shared" si="1326"/>
        <v>0</v>
      </c>
      <c r="AR258" s="88">
        <f t="shared" si="1326"/>
        <v>1</v>
      </c>
      <c r="AS258" s="88">
        <f t="shared" si="1326"/>
        <v>59150.69999999999</v>
      </c>
      <c r="AT258" s="88">
        <f t="shared" si="1326"/>
        <v>9</v>
      </c>
      <c r="AU258" s="88">
        <f t="shared" si="1326"/>
        <v>647050.94999999984</v>
      </c>
      <c r="AV258" s="88">
        <f t="shared" si="1326"/>
        <v>0</v>
      </c>
      <c r="AW258" s="88">
        <f t="shared" si="1326"/>
        <v>0</v>
      </c>
      <c r="AX258" s="88">
        <f t="shared" si="1326"/>
        <v>0</v>
      </c>
      <c r="AY258" s="88">
        <f t="shared" si="1326"/>
        <v>0</v>
      </c>
      <c r="AZ258" s="88">
        <f t="shared" si="1326"/>
        <v>0</v>
      </c>
      <c r="BA258" s="88">
        <f t="shared" si="1326"/>
        <v>0</v>
      </c>
      <c r="BB258" s="88">
        <f t="shared" si="1326"/>
        <v>7</v>
      </c>
      <c r="BC258" s="88">
        <f t="shared" si="1326"/>
        <v>473975.03999999998</v>
      </c>
      <c r="BD258" s="88">
        <f t="shared" si="1326"/>
        <v>11</v>
      </c>
      <c r="BE258" s="88">
        <f t="shared" si="1326"/>
        <v>722953</v>
      </c>
      <c r="BF258" s="88">
        <f t="shared" si="1326"/>
        <v>42</v>
      </c>
      <c r="BG258" s="88">
        <f t="shared" si="1326"/>
        <v>3069296.16</v>
      </c>
      <c r="BH258" s="88">
        <f t="shared" si="1326"/>
        <v>82</v>
      </c>
      <c r="BI258" s="88">
        <f t="shared" si="1326"/>
        <v>5980472.3999999994</v>
      </c>
      <c r="BJ258" s="88">
        <f t="shared" si="1326"/>
        <v>0</v>
      </c>
      <c r="BK258" s="88">
        <f t="shared" si="1326"/>
        <v>0</v>
      </c>
      <c r="BL258" s="88">
        <f t="shared" si="1326"/>
        <v>0</v>
      </c>
      <c r="BM258" s="88">
        <f t="shared" si="1326"/>
        <v>0</v>
      </c>
      <c r="BN258" s="88">
        <f t="shared" si="1326"/>
        <v>33</v>
      </c>
      <c r="BO258" s="88">
        <f t="shared" si="1326"/>
        <v>2667379.176</v>
      </c>
      <c r="BP258" s="88">
        <f t="shared" si="1326"/>
        <v>8</v>
      </c>
      <c r="BQ258" s="88">
        <f t="shared" si="1326"/>
        <v>547071.84</v>
      </c>
      <c r="BR258" s="88">
        <f t="shared" si="1326"/>
        <v>11</v>
      </c>
      <c r="BS258" s="88">
        <f t="shared" si="1326"/>
        <v>857444.7</v>
      </c>
      <c r="BT258" s="88">
        <f t="shared" si="1326"/>
        <v>0</v>
      </c>
      <c r="BU258" s="88">
        <f t="shared" si="1326"/>
        <v>0</v>
      </c>
      <c r="BV258" s="88">
        <f t="shared" si="1326"/>
        <v>13</v>
      </c>
      <c r="BW258" s="88">
        <f t="shared" si="1326"/>
        <v>1200326.3999999999</v>
      </c>
      <c r="BX258" s="88">
        <f t="shared" si="1326"/>
        <v>11</v>
      </c>
      <c r="BY258" s="88">
        <f t="shared" si="1326"/>
        <v>812528.64000000001</v>
      </c>
      <c r="BZ258" s="88">
        <f t="shared" si="1326"/>
        <v>25</v>
      </c>
      <c r="CA258" s="88">
        <f t="shared" ref="CA258:DO258" si="1327">SUM(CA259:CA263)</f>
        <v>1603128.24</v>
      </c>
      <c r="CB258" s="88">
        <f t="shared" si="1327"/>
        <v>0</v>
      </c>
      <c r="CC258" s="88">
        <f t="shared" si="1327"/>
        <v>0</v>
      </c>
      <c r="CD258" s="88">
        <f t="shared" si="1327"/>
        <v>0</v>
      </c>
      <c r="CE258" s="88">
        <f t="shared" si="1327"/>
        <v>0</v>
      </c>
      <c r="CF258" s="88">
        <f t="shared" si="1327"/>
        <v>0</v>
      </c>
      <c r="CG258" s="88">
        <f t="shared" si="1327"/>
        <v>0</v>
      </c>
      <c r="CH258" s="88">
        <f t="shared" si="1327"/>
        <v>0</v>
      </c>
      <c r="CI258" s="88">
        <f t="shared" si="1327"/>
        <v>0</v>
      </c>
      <c r="CJ258" s="88">
        <f t="shared" si="1327"/>
        <v>0</v>
      </c>
      <c r="CK258" s="88">
        <f t="shared" si="1327"/>
        <v>0</v>
      </c>
      <c r="CL258" s="88">
        <f t="shared" si="1327"/>
        <v>0</v>
      </c>
      <c r="CM258" s="88">
        <f t="shared" si="1327"/>
        <v>0</v>
      </c>
      <c r="CN258" s="88">
        <f t="shared" si="1327"/>
        <v>0</v>
      </c>
      <c r="CO258" s="88">
        <f t="shared" si="1327"/>
        <v>0</v>
      </c>
      <c r="CP258" s="88">
        <f t="shared" si="1327"/>
        <v>0</v>
      </c>
      <c r="CQ258" s="88">
        <f t="shared" si="1327"/>
        <v>0</v>
      </c>
      <c r="CR258" s="88">
        <f t="shared" si="1327"/>
        <v>2</v>
      </c>
      <c r="CS258" s="88">
        <f t="shared" si="1327"/>
        <v>143824.36599999998</v>
      </c>
      <c r="CT258" s="88">
        <f t="shared" si="1327"/>
        <v>12</v>
      </c>
      <c r="CU258" s="88">
        <f t="shared" si="1327"/>
        <v>765855.69199999981</v>
      </c>
      <c r="CV258" s="88">
        <f t="shared" si="1327"/>
        <v>0</v>
      </c>
      <c r="CW258" s="88">
        <f t="shared" si="1327"/>
        <v>0</v>
      </c>
      <c r="CX258" s="88">
        <f t="shared" si="1327"/>
        <v>0</v>
      </c>
      <c r="CY258" s="88">
        <f t="shared" si="1327"/>
        <v>0</v>
      </c>
      <c r="CZ258" s="88">
        <f t="shared" si="1327"/>
        <v>0</v>
      </c>
      <c r="DA258" s="88">
        <f t="shared" si="1327"/>
        <v>0</v>
      </c>
      <c r="DB258" s="88">
        <f t="shared" si="1327"/>
        <v>0</v>
      </c>
      <c r="DC258" s="91">
        <f t="shared" si="1327"/>
        <v>0</v>
      </c>
      <c r="DD258" s="88">
        <f t="shared" si="1327"/>
        <v>6</v>
      </c>
      <c r="DE258" s="88">
        <f t="shared" si="1327"/>
        <v>370100.63999999996</v>
      </c>
      <c r="DF258" s="92">
        <f t="shared" si="1327"/>
        <v>0</v>
      </c>
      <c r="DG258" s="88">
        <f t="shared" si="1327"/>
        <v>0</v>
      </c>
      <c r="DH258" s="88">
        <f t="shared" si="1327"/>
        <v>6</v>
      </c>
      <c r="DI258" s="88">
        <f t="shared" si="1327"/>
        <v>418213.72319999989</v>
      </c>
      <c r="DJ258" s="88">
        <v>0</v>
      </c>
      <c r="DK258" s="88">
        <f t="shared" si="1327"/>
        <v>0</v>
      </c>
      <c r="DL258" s="88">
        <f t="shared" si="1327"/>
        <v>7</v>
      </c>
      <c r="DM258" s="88">
        <f t="shared" si="1327"/>
        <v>824177.41200000001</v>
      </c>
      <c r="DN258" s="88">
        <f t="shared" si="1327"/>
        <v>728</v>
      </c>
      <c r="DO258" s="88">
        <f t="shared" si="1327"/>
        <v>59369390.221533328</v>
      </c>
    </row>
    <row r="259" spans="1:119" ht="28.5" customHeight="1" x14ac:dyDescent="0.25">
      <c r="A259" s="78"/>
      <c r="B259" s="79">
        <v>222</v>
      </c>
      <c r="C259" s="60" t="s">
        <v>386</v>
      </c>
      <c r="D259" s="61">
        <v>22900</v>
      </c>
      <c r="E259" s="80">
        <v>2.0499999999999998</v>
      </c>
      <c r="F259" s="80"/>
      <c r="G259" s="63">
        <v>1</v>
      </c>
      <c r="H259" s="64"/>
      <c r="I259" s="64"/>
      <c r="J259" s="61">
        <v>1.4</v>
      </c>
      <c r="K259" s="61">
        <v>1.68</v>
      </c>
      <c r="L259" s="61">
        <v>2.23</v>
      </c>
      <c r="M259" s="65">
        <v>2.57</v>
      </c>
      <c r="N259" s="68">
        <v>54</v>
      </c>
      <c r="O259" s="67">
        <f t="shared" si="1043"/>
        <v>3903946.2</v>
      </c>
      <c r="P259" s="68">
        <v>0</v>
      </c>
      <c r="Q259" s="68">
        <f>(P259*$D259*$E259*$G259*$J259*$Q$8)</f>
        <v>0</v>
      </c>
      <c r="R259" s="68">
        <v>1</v>
      </c>
      <c r="S259" s="67">
        <f>(R259*$D259*$E259*$G259*$J259*$S$8)</f>
        <v>72295.299999999988</v>
      </c>
      <c r="T259" s="68"/>
      <c r="U259" s="67">
        <f t="shared" ref="U259:U262" si="1328">(T259/12*7*$D259*$E259*$G259*$J259*$U$8)+(T259/12*5*$D259*$E259*$G259*$J259*$U$9)</f>
        <v>0</v>
      </c>
      <c r="V259" s="68"/>
      <c r="W259" s="67">
        <f>(V259*$D259*$E259*$G259*$J259*$W$8)</f>
        <v>0</v>
      </c>
      <c r="X259" s="68">
        <v>0</v>
      </c>
      <c r="Y259" s="67">
        <f>(X259*$D259*$E259*$G259*$J259*$Y$8)</f>
        <v>0</v>
      </c>
      <c r="Z259" s="68"/>
      <c r="AA259" s="67">
        <f>(Z259*$D259*$E259*$G259*$J259*$AA$8)</f>
        <v>0</v>
      </c>
      <c r="AB259" s="68">
        <v>0</v>
      </c>
      <c r="AC259" s="67">
        <f>(AB259*$D259*$E259*$G259*$J259*$AC$8)</f>
        <v>0</v>
      </c>
      <c r="AD259" s="68"/>
      <c r="AE259" s="67">
        <f>(AD259*$D259*$E259*$G259*$J259*$AE$8)</f>
        <v>0</v>
      </c>
      <c r="AF259" s="68">
        <v>0</v>
      </c>
      <c r="AG259" s="67">
        <f>(AF259*$D259*$E259*$G259*$J259*$AG$8)</f>
        <v>0</v>
      </c>
      <c r="AH259" s="70"/>
      <c r="AI259" s="67">
        <f>(AH259*$D259*$E259*$G259*$J259*$AI$8)</f>
        <v>0</v>
      </c>
      <c r="AJ259" s="68">
        <v>8</v>
      </c>
      <c r="AK259" s="67">
        <f>(AJ259*$D259*$E259*$G259*$J259*$AK$8)</f>
        <v>578362.39999999991</v>
      </c>
      <c r="AL259" s="82">
        <v>0</v>
      </c>
      <c r="AM259" s="67">
        <f>(AL259*$D259*$E259*$G259*$K259*$AM$8)</f>
        <v>0</v>
      </c>
      <c r="AN259" s="68"/>
      <c r="AO259" s="73">
        <f>(AN259*$D259*$E259*$G259*$K259*$AO$8)</f>
        <v>0</v>
      </c>
      <c r="AP259" s="68"/>
      <c r="AQ259" s="67">
        <f>(AP259*$D259*$E259*$G259*$J259*$AQ$8)</f>
        <v>0</v>
      </c>
      <c r="AR259" s="68">
        <v>1</v>
      </c>
      <c r="AS259" s="68">
        <f>(AR259*$D259*$E259*$G259*$J259*$AS$8)</f>
        <v>59150.69999999999</v>
      </c>
      <c r="AT259" s="68">
        <v>5</v>
      </c>
      <c r="AU259" s="68">
        <f>(AT259*$D259*$E259*$G259*$J259*$AU$8)</f>
        <v>377907.24999999988</v>
      </c>
      <c r="AV259" s="68">
        <v>0</v>
      </c>
      <c r="AW259" s="67">
        <f>(AV259*$D259*$E259*$G259*$J259*$AW$8)</f>
        <v>0</v>
      </c>
      <c r="AX259" s="68">
        <v>0</v>
      </c>
      <c r="AY259" s="67">
        <f>(AX259*$D259*$E259*$G259*$J259*$AY$8)</f>
        <v>0</v>
      </c>
      <c r="AZ259" s="68">
        <v>0</v>
      </c>
      <c r="BA259" s="67">
        <f>(AZ259*$D259*$E259*$G259*$J259*$BA$8)</f>
        <v>0</v>
      </c>
      <c r="BB259" s="68"/>
      <c r="BC259" s="67">
        <f>(BB259*$D259*$E259*$G259*$J259*$BC$8)</f>
        <v>0</v>
      </c>
      <c r="BD259" s="68">
        <v>4</v>
      </c>
      <c r="BE259" s="67">
        <f>(BD259*$D259*$E259*$G259*$J259*$BE$8)</f>
        <v>289181.19999999995</v>
      </c>
      <c r="BF259" s="68">
        <v>8</v>
      </c>
      <c r="BG259" s="67">
        <f>(BF259*$D259*$E259*$G259*$K259*$BG$8)</f>
        <v>630940.79999999993</v>
      </c>
      <c r="BH259" s="68">
        <v>11</v>
      </c>
      <c r="BI259" s="67">
        <f>(BH259*$D259*$E259*$G259*$K259*$BI$8)</f>
        <v>867543.59999999986</v>
      </c>
      <c r="BJ259" s="68">
        <v>0</v>
      </c>
      <c r="BK259" s="67">
        <f>(BJ259*$D259*$E259*$G259*$K259*$BK$8)</f>
        <v>0</v>
      </c>
      <c r="BL259" s="68">
        <v>0</v>
      </c>
      <c r="BM259" s="67">
        <f>(BL259*$D259*$E259*$G259*$K259*$BM$8)</f>
        <v>0</v>
      </c>
      <c r="BN259" s="68">
        <v>13</v>
      </c>
      <c r="BO259" s="67">
        <f>(BN259*$D259*$E259*$G259*$K259*$BO$8)</f>
        <v>1127806.68</v>
      </c>
      <c r="BP259" s="68"/>
      <c r="BQ259" s="67">
        <f>(BP259*$D259*$E259*$G259*$K259*$BQ$8)</f>
        <v>0</v>
      </c>
      <c r="BR259" s="68">
        <v>1</v>
      </c>
      <c r="BS259" s="67">
        <f>(BR259*$D259*$E259*$G259*$K259*$BS$8)</f>
        <v>98584.499999999985</v>
      </c>
      <c r="BT259" s="68"/>
      <c r="BU259" s="67">
        <f>(BT259*$D259*$E259*$G259*$K259*$BU$8)</f>
        <v>0</v>
      </c>
      <c r="BV259" s="68"/>
      <c r="BW259" s="67">
        <f>(BV259*$D259*$E259*$G259*$K259*$BW$8)</f>
        <v>0</v>
      </c>
      <c r="BX259" s="68"/>
      <c r="BY259" s="67">
        <f>(BX259*$D259*$E259*$G259*$K259*$BY$8)</f>
        <v>0</v>
      </c>
      <c r="BZ259" s="68">
        <v>1</v>
      </c>
      <c r="CA259" s="75">
        <f>(BZ259*$D259*$E259*$G259*$K259*$CA$8)</f>
        <v>78867.599999999991</v>
      </c>
      <c r="CB259" s="68">
        <v>0</v>
      </c>
      <c r="CC259" s="67">
        <f>(CB259*$D259*$E259*$G259*$J259*$CC$8)</f>
        <v>0</v>
      </c>
      <c r="CD259" s="68">
        <v>0</v>
      </c>
      <c r="CE259" s="67">
        <f>(CD259*$D259*$E259*$G259*$J259*$CE$8)</f>
        <v>0</v>
      </c>
      <c r="CF259" s="68">
        <v>0</v>
      </c>
      <c r="CG259" s="67">
        <f>(CF259*$D259*$E259*$G259*$J259*$CG$8)</f>
        <v>0</v>
      </c>
      <c r="CH259" s="68"/>
      <c r="CI259" s="68">
        <f>(CH259*$D259*$E259*$G259*$J259*$CI$8)</f>
        <v>0</v>
      </c>
      <c r="CJ259" s="68"/>
      <c r="CK259" s="67">
        <f>(CJ259*$D259*$E259*$G259*$K259*$CK$8)</f>
        <v>0</v>
      </c>
      <c r="CL259" s="68">
        <v>0</v>
      </c>
      <c r="CM259" s="67">
        <f>(CL259*$D259*$E259*$G259*$J259*$CM$8)</f>
        <v>0</v>
      </c>
      <c r="CN259" s="68"/>
      <c r="CO259" s="67">
        <f>(CN259*$D259*$E259*$G259*$J259*$CO$8)</f>
        <v>0</v>
      </c>
      <c r="CP259" s="68"/>
      <c r="CQ259" s="67">
        <f>(CP259*$D259*$E259*$G259*$J259*$CQ$8)</f>
        <v>0</v>
      </c>
      <c r="CR259" s="68">
        <v>1</v>
      </c>
      <c r="CS259" s="67">
        <f>(CR259*$D259*$E259*$G259*$J259*$CS$8)</f>
        <v>74266.989999999976</v>
      </c>
      <c r="CT259" s="68"/>
      <c r="CU259" s="67">
        <f>(CT259*$D259*$E259*$G259*$J259*$CU$8)</f>
        <v>0</v>
      </c>
      <c r="CV259" s="68"/>
      <c r="CW259" s="67">
        <f>(CV259*$D259*$E259*$G259*$K259*$CW$8)</f>
        <v>0</v>
      </c>
      <c r="CX259" s="82">
        <v>0</v>
      </c>
      <c r="CY259" s="67">
        <f>(CX259*$D259*$E259*$G259*$K259*$CY$8)</f>
        <v>0</v>
      </c>
      <c r="CZ259" s="68"/>
      <c r="DA259" s="67">
        <f>(CZ259*$D259*$E259*$G259*$J259*$DA$8)</f>
        <v>0</v>
      </c>
      <c r="DB259" s="68">
        <v>0</v>
      </c>
      <c r="DC259" s="73">
        <f>(DB259*$D259*$E259*$G259*$K259*$DC$8)</f>
        <v>0</v>
      </c>
      <c r="DD259" s="68">
        <v>0</v>
      </c>
      <c r="DE259" s="67">
        <f>(DD259*$D259*$E259*$G259*$K259*$DE$8)</f>
        <v>0</v>
      </c>
      <c r="DF259" s="83"/>
      <c r="DG259" s="67">
        <f>(DF259*$D259*$E259*$G259*$K259*$DG$8)</f>
        <v>0</v>
      </c>
      <c r="DH259" s="68"/>
      <c r="DI259" s="67">
        <f>(DH259*$D259*$E259*$G259*$K259*$DI$8)</f>
        <v>0</v>
      </c>
      <c r="DJ259" s="68"/>
      <c r="DK259" s="67">
        <f>(DJ259*$D259*$E259*$G259*$L259*$DK$8)</f>
        <v>0</v>
      </c>
      <c r="DL259" s="68">
        <v>1</v>
      </c>
      <c r="DM259" s="75">
        <f>(DL259*$D259*$E259*$G259*$M259*$DM$8)</f>
        <v>144778.37999999998</v>
      </c>
      <c r="DN259" s="77">
        <f t="shared" ref="DN259:DO263" si="1329">SUM(N259,P259,R259,T259,V259,X259,Z259,AB259,AD259,AF259,AH259,AJ259,AL259,AP259,AR259,CF259,AT259,AV259,AX259,AZ259,BB259,CJ259,BD259,BF259,BH259,BL259,AN259,BN259,BP259,BR259,BT259,BV259,BX259,BZ259,CB259,CD259,CH259,CL259,CN259,CP259,CR259,CT259,CV259,CX259,BJ259,CZ259,DB259,DD259,DF259,DH259,DJ259,DL259)</f>
        <v>109</v>
      </c>
      <c r="DO259" s="75">
        <f t="shared" si="1329"/>
        <v>8303631.5999999996</v>
      </c>
    </row>
    <row r="260" spans="1:119" ht="45" customHeight="1" x14ac:dyDescent="0.25">
      <c r="A260" s="78"/>
      <c r="B260" s="79">
        <v>223</v>
      </c>
      <c r="C260" s="60" t="s">
        <v>387</v>
      </c>
      <c r="D260" s="61">
        <v>22900</v>
      </c>
      <c r="E260" s="80">
        <v>1.54</v>
      </c>
      <c r="F260" s="80"/>
      <c r="G260" s="63">
        <v>1</v>
      </c>
      <c r="H260" s="64"/>
      <c r="I260" s="64"/>
      <c r="J260" s="61">
        <v>1.4</v>
      </c>
      <c r="K260" s="61">
        <v>1.68</v>
      </c>
      <c r="L260" s="61">
        <v>2.23</v>
      </c>
      <c r="M260" s="65">
        <v>2.57</v>
      </c>
      <c r="N260" s="68">
        <v>8</v>
      </c>
      <c r="O260" s="67">
        <f t="shared" si="1043"/>
        <v>434477.12</v>
      </c>
      <c r="P260" s="68">
        <v>8</v>
      </c>
      <c r="Q260" s="68">
        <f>(P260*$D260*$E260*$G260*$J260*$Q$8)</f>
        <v>434477.12</v>
      </c>
      <c r="R260" s="68">
        <v>13</v>
      </c>
      <c r="S260" s="67">
        <f>(R260*$D260*$E260*$G260*$J260*$S$8)</f>
        <v>706025.32</v>
      </c>
      <c r="T260" s="68">
        <v>1</v>
      </c>
      <c r="U260" s="67">
        <f t="shared" si="1328"/>
        <v>55338.231666666659</v>
      </c>
      <c r="V260" s="68">
        <v>2</v>
      </c>
      <c r="W260" s="67">
        <f>(V260*$D260*$E260*$G260*$J260*$W$8)</f>
        <v>108619.28</v>
      </c>
      <c r="X260" s="68">
        <v>0</v>
      </c>
      <c r="Y260" s="67">
        <f>(X260*$D260*$E260*$G260*$J260*$Y$8)</f>
        <v>0</v>
      </c>
      <c r="Z260" s="68"/>
      <c r="AA260" s="67">
        <f>(Z260*$D260*$E260*$G260*$J260*$AA$8)</f>
        <v>0</v>
      </c>
      <c r="AB260" s="68">
        <v>0</v>
      </c>
      <c r="AC260" s="67">
        <f>(AB260*$D260*$E260*$G260*$J260*$AC$8)</f>
        <v>0</v>
      </c>
      <c r="AD260" s="68"/>
      <c r="AE260" s="67">
        <f>(AD260*$D260*$E260*$G260*$J260*$AE$8)</f>
        <v>0</v>
      </c>
      <c r="AF260" s="68">
        <v>0</v>
      </c>
      <c r="AG260" s="67">
        <f>(AF260*$D260*$E260*$G260*$J260*$AG$8)</f>
        <v>0</v>
      </c>
      <c r="AH260" s="70"/>
      <c r="AI260" s="67">
        <f>(AH260*$D260*$E260*$G260*$J260*$AI$8)</f>
        <v>0</v>
      </c>
      <c r="AJ260" s="68"/>
      <c r="AK260" s="67">
        <f>(AJ260*$D260*$E260*$G260*$J260*$AK$8)</f>
        <v>0</v>
      </c>
      <c r="AL260" s="82">
        <v>0</v>
      </c>
      <c r="AM260" s="67">
        <f>(AL260*$D260*$E260*$G260*$K260*$AM$8)</f>
        <v>0</v>
      </c>
      <c r="AN260" s="68">
        <v>0</v>
      </c>
      <c r="AO260" s="73">
        <f>(AN260*$D260*$E260*$G260*$K260*$AO$8)</f>
        <v>0</v>
      </c>
      <c r="AP260" s="68"/>
      <c r="AQ260" s="67">
        <f>(AP260*$D260*$E260*$G260*$J260*$AQ$8)</f>
        <v>0</v>
      </c>
      <c r="AR260" s="68"/>
      <c r="AS260" s="68">
        <f>(AR260*$D260*$E260*$G260*$J260*$AS$8)</f>
        <v>0</v>
      </c>
      <c r="AT260" s="68">
        <v>1</v>
      </c>
      <c r="AU260" s="68">
        <f>(AT260*$D260*$E260*$G260*$J260*$AU$8)</f>
        <v>56778.259999999987</v>
      </c>
      <c r="AV260" s="68">
        <v>0</v>
      </c>
      <c r="AW260" s="67">
        <f>(AV260*$D260*$E260*$G260*$J260*$AW$8)</f>
        <v>0</v>
      </c>
      <c r="AX260" s="68">
        <v>0</v>
      </c>
      <c r="AY260" s="67">
        <f>(AX260*$D260*$E260*$G260*$J260*$AY$8)</f>
        <v>0</v>
      </c>
      <c r="AZ260" s="68">
        <v>0</v>
      </c>
      <c r="BA260" s="67">
        <f>(AZ260*$D260*$E260*$G260*$J260*$BA$8)</f>
        <v>0</v>
      </c>
      <c r="BB260" s="68"/>
      <c r="BC260" s="67">
        <f>(BB260*$D260*$E260*$G260*$J260*$BC$8)</f>
        <v>0</v>
      </c>
      <c r="BD260" s="68">
        <v>3</v>
      </c>
      <c r="BE260" s="67">
        <f>(BD260*$D260*$E260*$G260*$J260*$BE$8)</f>
        <v>162928.91999999998</v>
      </c>
      <c r="BF260" s="68">
        <v>5</v>
      </c>
      <c r="BG260" s="67">
        <f>(BF260*$D260*$E260*$G260*$K260*$BG$8)</f>
        <v>296234.39999999997</v>
      </c>
      <c r="BH260" s="68">
        <v>9</v>
      </c>
      <c r="BI260" s="67">
        <f>(BH260*$D260*$E260*$G260*$K260*$BI$8)</f>
        <v>533221.91999999993</v>
      </c>
      <c r="BJ260" s="68">
        <v>0</v>
      </c>
      <c r="BK260" s="67">
        <f>(BJ260*$D260*$E260*$G260*$K260*$BK$8)</f>
        <v>0</v>
      </c>
      <c r="BL260" s="68">
        <v>0</v>
      </c>
      <c r="BM260" s="67">
        <f>(BL260*$D260*$E260*$G260*$K260*$BM$8)</f>
        <v>0</v>
      </c>
      <c r="BN260" s="68">
        <v>7</v>
      </c>
      <c r="BO260" s="67">
        <f>(BN260*$D260*$E260*$G260*$K260*$BO$8)</f>
        <v>456200.97600000002</v>
      </c>
      <c r="BP260" s="68">
        <v>3</v>
      </c>
      <c r="BQ260" s="67">
        <f>(BP260*$D260*$E260*$G260*$K260*$BQ$8)</f>
        <v>177740.63999999998</v>
      </c>
      <c r="BR260" s="68">
        <v>9</v>
      </c>
      <c r="BS260" s="67">
        <f>(BR260*$D260*$E260*$G260*$K260*$BS$8)</f>
        <v>666527.39999999991</v>
      </c>
      <c r="BT260" s="68"/>
      <c r="BU260" s="67">
        <f>(BT260*$D260*$E260*$G260*$K260*$BU$8)</f>
        <v>0</v>
      </c>
      <c r="BV260" s="68"/>
      <c r="BW260" s="67">
        <f>(BV260*$D260*$E260*$G260*$K260*$BW$8)</f>
        <v>0</v>
      </c>
      <c r="BX260" s="68"/>
      <c r="BY260" s="67">
        <f>(BX260*$D260*$E260*$G260*$K260*$BY$8)</f>
        <v>0</v>
      </c>
      <c r="BZ260" s="68">
        <v>17</v>
      </c>
      <c r="CA260" s="75">
        <f>(BZ260*$D260*$E260*$G260*$K260*$CA$8)</f>
        <v>1007196.96</v>
      </c>
      <c r="CB260" s="68">
        <v>0</v>
      </c>
      <c r="CC260" s="67">
        <f>(CB260*$D260*$E260*$G260*$J260*$CC$8)</f>
        <v>0</v>
      </c>
      <c r="CD260" s="68">
        <v>0</v>
      </c>
      <c r="CE260" s="67">
        <f>(CD260*$D260*$E260*$G260*$J260*$CE$8)</f>
        <v>0</v>
      </c>
      <c r="CF260" s="68">
        <v>0</v>
      </c>
      <c r="CG260" s="67">
        <f>(CF260*$D260*$E260*$G260*$J260*$CG$8)</f>
        <v>0</v>
      </c>
      <c r="CH260" s="68"/>
      <c r="CI260" s="68">
        <f>(CH260*$D260*$E260*$G260*$J260*$CI$8)</f>
        <v>0</v>
      </c>
      <c r="CJ260" s="68"/>
      <c r="CK260" s="67">
        <f>(CJ260*$D260*$E260*$G260*$K260*$CK$8)</f>
        <v>0</v>
      </c>
      <c r="CL260" s="68">
        <v>0</v>
      </c>
      <c r="CM260" s="67">
        <f>(CL260*$D260*$E260*$G260*$J260*$CM$8)</f>
        <v>0</v>
      </c>
      <c r="CN260" s="68"/>
      <c r="CO260" s="67">
        <f>(CN260*$D260*$E260*$G260*$J260*$CO$8)</f>
        <v>0</v>
      </c>
      <c r="CP260" s="68"/>
      <c r="CQ260" s="67">
        <f>(CP260*$D260*$E260*$G260*$J260*$CQ$8)</f>
        <v>0</v>
      </c>
      <c r="CR260" s="68"/>
      <c r="CS260" s="67">
        <f>(CR260*$D260*$E260*$G260*$J260*$CS$8)</f>
        <v>0</v>
      </c>
      <c r="CT260" s="68">
        <v>5</v>
      </c>
      <c r="CU260" s="67">
        <f>(CT260*$D260*$E260*$G260*$J260*$CU$8)</f>
        <v>278954.05999999994</v>
      </c>
      <c r="CV260" s="68">
        <v>0</v>
      </c>
      <c r="CW260" s="67">
        <f>(CV260*$D260*$E260*$G260*$K260*$CW$8)</f>
        <v>0</v>
      </c>
      <c r="CX260" s="82">
        <v>0</v>
      </c>
      <c r="CY260" s="67">
        <f>(CX260*$D260*$E260*$G260*$K260*$CY$8)</f>
        <v>0</v>
      </c>
      <c r="CZ260" s="68"/>
      <c r="DA260" s="67">
        <f>(CZ260*$D260*$E260*$G260*$J260*$DA$8)</f>
        <v>0</v>
      </c>
      <c r="DB260" s="68">
        <v>0</v>
      </c>
      <c r="DC260" s="73">
        <f>(DB260*$D260*$E260*$G260*$K260*$DC$8)</f>
        <v>0</v>
      </c>
      <c r="DD260" s="68">
        <v>5</v>
      </c>
      <c r="DE260" s="67">
        <f>(DD260*$D260*$E260*$G260*$K260*$DE$8)</f>
        <v>296234.39999999997</v>
      </c>
      <c r="DF260" s="83"/>
      <c r="DG260" s="67">
        <f>(DF260*$D260*$E260*$G260*$K260*$DG$8)</f>
        <v>0</v>
      </c>
      <c r="DH260" s="68">
        <v>5</v>
      </c>
      <c r="DI260" s="67">
        <f>(DH260*$D260*$E260*$G260*$K260*$DI$8)</f>
        <v>334744.87199999992</v>
      </c>
      <c r="DJ260" s="68"/>
      <c r="DK260" s="67">
        <f>(DJ260*$D260*$E260*$G260*$L260*$DK$8)</f>
        <v>0</v>
      </c>
      <c r="DL260" s="68">
        <v>5</v>
      </c>
      <c r="DM260" s="75">
        <f>(DL260*$D260*$E260*$G260*$M260*$DM$8)</f>
        <v>543801.72</v>
      </c>
      <c r="DN260" s="77">
        <f t="shared" si="1329"/>
        <v>106</v>
      </c>
      <c r="DO260" s="75">
        <f t="shared" si="1329"/>
        <v>6549501.5996666662</v>
      </c>
    </row>
    <row r="261" spans="1:119" ht="45" customHeight="1" x14ac:dyDescent="0.25">
      <c r="A261" s="78"/>
      <c r="B261" s="79">
        <v>224</v>
      </c>
      <c r="C261" s="60" t="s">
        <v>388</v>
      </c>
      <c r="D261" s="61">
        <v>22900</v>
      </c>
      <c r="E261" s="80">
        <v>1.92</v>
      </c>
      <c r="F261" s="80"/>
      <c r="G261" s="63">
        <v>1</v>
      </c>
      <c r="H261" s="64"/>
      <c r="I261" s="64"/>
      <c r="J261" s="61">
        <v>1.4</v>
      </c>
      <c r="K261" s="61">
        <v>1.68</v>
      </c>
      <c r="L261" s="61">
        <v>2.23</v>
      </c>
      <c r="M261" s="65">
        <v>2.57</v>
      </c>
      <c r="N261" s="68">
        <v>117</v>
      </c>
      <c r="O261" s="67">
        <f t="shared" si="1043"/>
        <v>7922154.2400000002</v>
      </c>
      <c r="P261" s="68">
        <v>6</v>
      </c>
      <c r="Q261" s="68">
        <f>(P261*$D261*$E261*$G261*$J261*$Q$8)</f>
        <v>406264.32000000001</v>
      </c>
      <c r="R261" s="68">
        <v>5</v>
      </c>
      <c r="S261" s="67">
        <f>(R261*$D261*$E261*$G261*$J261*$S$8)</f>
        <v>338553.60000000003</v>
      </c>
      <c r="T261" s="68"/>
      <c r="U261" s="67">
        <f t="shared" si="1328"/>
        <v>0</v>
      </c>
      <c r="V261" s="68">
        <v>18</v>
      </c>
      <c r="W261" s="67">
        <f>(V261*$D261*$E261*$G261*$J261*$W$8)</f>
        <v>1218792.96</v>
      </c>
      <c r="X261" s="68">
        <v>0</v>
      </c>
      <c r="Y261" s="67">
        <f>(X261*$D261*$E261*$G261*$J261*$Y$8)</f>
        <v>0</v>
      </c>
      <c r="Z261" s="68"/>
      <c r="AA261" s="67">
        <f>(Z261*$D261*$E261*$G261*$J261*$AA$8)</f>
        <v>0</v>
      </c>
      <c r="AB261" s="68">
        <v>0</v>
      </c>
      <c r="AC261" s="67">
        <f>(AB261*$D261*$E261*$G261*$J261*$AC$8)</f>
        <v>0</v>
      </c>
      <c r="AD261" s="68"/>
      <c r="AE261" s="67">
        <f>(AD261*$D261*$E261*$G261*$J261*$AE$8)</f>
        <v>0</v>
      </c>
      <c r="AF261" s="68">
        <v>0</v>
      </c>
      <c r="AG261" s="67">
        <f>(AF261*$D261*$E261*$G261*$J261*$AG$8)</f>
        <v>0</v>
      </c>
      <c r="AH261" s="70"/>
      <c r="AI261" s="67">
        <f>(AH261*$D261*$E261*$G261*$J261*$AI$8)</f>
        <v>0</v>
      </c>
      <c r="AJ261" s="68"/>
      <c r="AK261" s="67">
        <f>(AJ261*$D261*$E261*$G261*$J261*$AK$8)</f>
        <v>0</v>
      </c>
      <c r="AL261" s="82"/>
      <c r="AM261" s="67">
        <f>(AL261*$D261*$E261*$G261*$K261*$AM$8)</f>
        <v>0</v>
      </c>
      <c r="AN261" s="68">
        <v>1</v>
      </c>
      <c r="AO261" s="73">
        <f>(AN261*$D261*$E261*$G261*$K261*$AO$8)</f>
        <v>81252.864000000001</v>
      </c>
      <c r="AP261" s="68"/>
      <c r="AQ261" s="67">
        <f>(AP261*$D261*$E261*$G261*$J261*$AQ$8)</f>
        <v>0</v>
      </c>
      <c r="AR261" s="68"/>
      <c r="AS261" s="68">
        <f>(AR261*$D261*$E261*$G261*$J261*$AS$8)</f>
        <v>0</v>
      </c>
      <c r="AT261" s="68">
        <v>3</v>
      </c>
      <c r="AU261" s="68">
        <f>(AT261*$D261*$E261*$G261*$J261*$AU$8)</f>
        <v>212365.43999999994</v>
      </c>
      <c r="AV261" s="68">
        <v>0</v>
      </c>
      <c r="AW261" s="67">
        <f>(AV261*$D261*$E261*$G261*$J261*$AW$8)</f>
        <v>0</v>
      </c>
      <c r="AX261" s="68">
        <v>0</v>
      </c>
      <c r="AY261" s="67">
        <f>(AX261*$D261*$E261*$G261*$J261*$AY$8)</f>
        <v>0</v>
      </c>
      <c r="AZ261" s="68">
        <v>0</v>
      </c>
      <c r="BA261" s="67">
        <f>(AZ261*$D261*$E261*$G261*$J261*$BA$8)</f>
        <v>0</v>
      </c>
      <c r="BB261" s="68">
        <v>7</v>
      </c>
      <c r="BC261" s="67">
        <f>(BB261*$D261*$E261*$G261*$J261*$BC$8)</f>
        <v>473975.03999999998</v>
      </c>
      <c r="BD261" s="68">
        <v>4</v>
      </c>
      <c r="BE261" s="67">
        <f>(BD261*$D261*$E261*$G261*$J261*$BE$8)</f>
        <v>270842.88</v>
      </c>
      <c r="BF261" s="68">
        <v>29</v>
      </c>
      <c r="BG261" s="67">
        <f>(BF261*$D261*$E261*$G261*$K261*$BG$8)</f>
        <v>2142120.96</v>
      </c>
      <c r="BH261" s="68">
        <v>62</v>
      </c>
      <c r="BI261" s="67">
        <f>(BH261*$D261*$E261*$G261*$K261*$BI$8)</f>
        <v>4579706.8799999999</v>
      </c>
      <c r="BJ261" s="68">
        <v>0</v>
      </c>
      <c r="BK261" s="67">
        <f>(BJ261*$D261*$E261*$G261*$K261*$BK$8)</f>
        <v>0</v>
      </c>
      <c r="BL261" s="68">
        <v>0</v>
      </c>
      <c r="BM261" s="67">
        <f>(BL261*$D261*$E261*$G261*$K261*$BM$8)</f>
        <v>0</v>
      </c>
      <c r="BN261" s="68">
        <v>12</v>
      </c>
      <c r="BO261" s="67">
        <f>(BN261*$D261*$E261*$G261*$K261*$BO$8)</f>
        <v>975034.36800000013</v>
      </c>
      <c r="BP261" s="68">
        <v>5</v>
      </c>
      <c r="BQ261" s="67">
        <f>(BP261*$D261*$E261*$G261*$K261*$BQ$8)</f>
        <v>369331.20000000001</v>
      </c>
      <c r="BR261" s="68">
        <v>1</v>
      </c>
      <c r="BS261" s="67">
        <f>(BR261*$D261*$E261*$G261*$K261*$BS$8)</f>
        <v>92332.799999999988</v>
      </c>
      <c r="BT261" s="68"/>
      <c r="BU261" s="67">
        <f>(BT261*$D261*$E261*$G261*$K261*$BU$8)</f>
        <v>0</v>
      </c>
      <c r="BV261" s="68">
        <v>13</v>
      </c>
      <c r="BW261" s="67">
        <f>(BV261*$D261*$E261*$G261*$K261*$BW$8)</f>
        <v>1200326.3999999999</v>
      </c>
      <c r="BX261" s="68">
        <v>11</v>
      </c>
      <c r="BY261" s="67">
        <f>(BX261*$D261*$E261*$G261*$K261*$BY$8)</f>
        <v>812528.64000000001</v>
      </c>
      <c r="BZ261" s="68">
        <v>7</v>
      </c>
      <c r="CA261" s="75">
        <f>(BZ261*$D261*$E261*$G261*$K261*$CA$8)</f>
        <v>517063.67999999999</v>
      </c>
      <c r="CB261" s="68">
        <v>0</v>
      </c>
      <c r="CC261" s="67">
        <f>(CB261*$D261*$E261*$G261*$J261*$CC$8)</f>
        <v>0</v>
      </c>
      <c r="CD261" s="68">
        <v>0</v>
      </c>
      <c r="CE261" s="67">
        <f>(CD261*$D261*$E261*$G261*$J261*$CE$8)</f>
        <v>0</v>
      </c>
      <c r="CF261" s="68">
        <v>0</v>
      </c>
      <c r="CG261" s="67">
        <f>(CF261*$D261*$E261*$G261*$J261*$CG$8)</f>
        <v>0</v>
      </c>
      <c r="CH261" s="68"/>
      <c r="CI261" s="68">
        <f>(CH261*$D261*$E261*$G261*$J261*$CI$8)</f>
        <v>0</v>
      </c>
      <c r="CJ261" s="68"/>
      <c r="CK261" s="67">
        <f>(CJ261*$D261*$E261*$G261*$K261*$CK$8)</f>
        <v>0</v>
      </c>
      <c r="CL261" s="68">
        <v>0</v>
      </c>
      <c r="CM261" s="67">
        <f>(CL261*$D261*$E261*$G261*$J261*$CM$8)</f>
        <v>0</v>
      </c>
      <c r="CN261" s="68"/>
      <c r="CO261" s="67">
        <f>(CN261*$D261*$E261*$G261*$J261*$CO$8)</f>
        <v>0</v>
      </c>
      <c r="CP261" s="68"/>
      <c r="CQ261" s="67">
        <f>(CP261*$D261*$E261*$G261*$J261*$CQ$8)</f>
        <v>0</v>
      </c>
      <c r="CR261" s="68">
        <v>1</v>
      </c>
      <c r="CS261" s="67">
        <f>(CR261*$D261*$E261*$G261*$J261*$CS$8)</f>
        <v>69557.375999999989</v>
      </c>
      <c r="CT261" s="68">
        <v>7</v>
      </c>
      <c r="CU261" s="67">
        <f>(CT261*$D261*$E261*$G261*$J261*$CU$8)</f>
        <v>486901.63199999993</v>
      </c>
      <c r="CV261" s="68">
        <v>0</v>
      </c>
      <c r="CW261" s="67">
        <f>(CV261*$D261*$E261*$G261*$K261*$CW$8)</f>
        <v>0</v>
      </c>
      <c r="CX261" s="82"/>
      <c r="CY261" s="67">
        <f>(CX261*$D261*$E261*$G261*$K261*$CY$8)</f>
        <v>0</v>
      </c>
      <c r="CZ261" s="68"/>
      <c r="DA261" s="67">
        <f>(CZ261*$D261*$E261*$G261*$J261*$DA$8)</f>
        <v>0</v>
      </c>
      <c r="DB261" s="68">
        <v>0</v>
      </c>
      <c r="DC261" s="73">
        <f>(DB261*$D261*$E261*$G261*$K261*$DC$8)</f>
        <v>0</v>
      </c>
      <c r="DD261" s="68">
        <v>1</v>
      </c>
      <c r="DE261" s="67">
        <f>(DD261*$D261*$E261*$G261*$K261*$DE$8)</f>
        <v>73866.239999999991</v>
      </c>
      <c r="DF261" s="83"/>
      <c r="DG261" s="67">
        <f>(DF261*$D261*$E261*$G261*$K261*$DG$8)</f>
        <v>0</v>
      </c>
      <c r="DH261" s="68">
        <v>1</v>
      </c>
      <c r="DI261" s="67">
        <f>(DH261*$D261*$E261*$G261*$K261*$DI$8)</f>
        <v>83468.851199999976</v>
      </c>
      <c r="DJ261" s="68"/>
      <c r="DK261" s="67">
        <f>(DJ261*$D261*$E261*$G261*$L261*$DK$8)</f>
        <v>0</v>
      </c>
      <c r="DL261" s="68">
        <v>1</v>
      </c>
      <c r="DM261" s="75">
        <f>(DL261*$D261*$E261*$G261*$M261*$DM$8)</f>
        <v>135597.31199999998</v>
      </c>
      <c r="DN261" s="77">
        <f t="shared" si="1329"/>
        <v>312</v>
      </c>
      <c r="DO261" s="75">
        <f t="shared" si="1329"/>
        <v>22462037.683199994</v>
      </c>
    </row>
    <row r="262" spans="1:119" ht="45" customHeight="1" x14ac:dyDescent="0.25">
      <c r="A262" s="78"/>
      <c r="B262" s="79">
        <v>225</v>
      </c>
      <c r="C262" s="60" t="s">
        <v>389</v>
      </c>
      <c r="D262" s="61">
        <v>22900</v>
      </c>
      <c r="E262" s="80">
        <v>2.56</v>
      </c>
      <c r="F262" s="80"/>
      <c r="G262" s="63">
        <v>1</v>
      </c>
      <c r="H262" s="64"/>
      <c r="I262" s="64"/>
      <c r="J262" s="61">
        <v>1.4</v>
      </c>
      <c r="K262" s="61">
        <v>1.68</v>
      </c>
      <c r="L262" s="61">
        <v>2.23</v>
      </c>
      <c r="M262" s="65">
        <v>2.57</v>
      </c>
      <c r="N262" s="68">
        <v>42</v>
      </c>
      <c r="O262" s="67">
        <f>(N262*$D262*$E262*$G262*$J262*$O$8)</f>
        <v>3791800.3199999998</v>
      </c>
      <c r="P262" s="68">
        <v>0</v>
      </c>
      <c r="Q262" s="68">
        <f>(P262*$D262*$E262*$G262*$J262*$Q$8)</f>
        <v>0</v>
      </c>
      <c r="R262" s="68">
        <v>9</v>
      </c>
      <c r="S262" s="67">
        <f>(R262*$D262*$E262*$G262*$J262*$S$8)</f>
        <v>812528.64000000001</v>
      </c>
      <c r="T262" s="68">
        <v>1</v>
      </c>
      <c r="U262" s="67">
        <f t="shared" si="1328"/>
        <v>91990.82666666666</v>
      </c>
      <c r="V262" s="68">
        <v>55</v>
      </c>
      <c r="W262" s="67">
        <f>(V262*$D262*$E262*$G262*$J262*$W$8)</f>
        <v>4965452.8000000007</v>
      </c>
      <c r="X262" s="68">
        <v>0</v>
      </c>
      <c r="Y262" s="67">
        <f>(X262*$D262*$E262*$G262*$J262*$Y$8)</f>
        <v>0</v>
      </c>
      <c r="Z262" s="68"/>
      <c r="AA262" s="67">
        <f>(Z262*$D262*$E262*$G262*$J262*$AA$8)</f>
        <v>0</v>
      </c>
      <c r="AB262" s="68">
        <v>0</v>
      </c>
      <c r="AC262" s="67">
        <f>(AB262*$D262*$E262*$G262*$J262*$AC$8)</f>
        <v>0</v>
      </c>
      <c r="AD262" s="68"/>
      <c r="AE262" s="67">
        <f>(AD262*$D262*$E262*$G262*$J262*$AE$8)</f>
        <v>0</v>
      </c>
      <c r="AF262" s="68">
        <v>0</v>
      </c>
      <c r="AG262" s="67">
        <f>(AF262*$D262*$E262*$G262*$J262*$AG$8)</f>
        <v>0</v>
      </c>
      <c r="AH262" s="70"/>
      <c r="AI262" s="67">
        <f>(AH262*$D262*$E262*$G262*$J262*$AI$8)</f>
        <v>0</v>
      </c>
      <c r="AJ262" s="68"/>
      <c r="AK262" s="67">
        <f>(AJ262*$D262*$E262*$G262*$J262*$AK$8)</f>
        <v>0</v>
      </c>
      <c r="AL262" s="82"/>
      <c r="AM262" s="67">
        <f>(AL262*$D262*$E262*$G262*$K262*$AM$8)</f>
        <v>0</v>
      </c>
      <c r="AN262" s="68">
        <v>0</v>
      </c>
      <c r="AO262" s="73">
        <f>(AN262*$D262*$E262*$G262*$K262*$AO$8)</f>
        <v>0</v>
      </c>
      <c r="AP262" s="68"/>
      <c r="AQ262" s="67">
        <f>(AP262*$D262*$E262*$G262*$J262*$AQ$8)</f>
        <v>0</v>
      </c>
      <c r="AR262" s="68"/>
      <c r="AS262" s="68">
        <f>(AR262*$D262*$E262*$G262*$J262*$AS$8)</f>
        <v>0</v>
      </c>
      <c r="AT262" s="68"/>
      <c r="AU262" s="68">
        <f>(AT262*$D262*$E262*$G262*$J262*$AU$8)</f>
        <v>0</v>
      </c>
      <c r="AV262" s="68">
        <v>0</v>
      </c>
      <c r="AW262" s="67">
        <f>(AV262*$D262*$E262*$G262*$J262*$AW$8)</f>
        <v>0</v>
      </c>
      <c r="AX262" s="68">
        <v>0</v>
      </c>
      <c r="AY262" s="67">
        <f>(AX262*$D262*$E262*$G262*$J262*$AY$8)</f>
        <v>0</v>
      </c>
      <c r="AZ262" s="68">
        <v>0</v>
      </c>
      <c r="BA262" s="67">
        <f>(AZ262*$D262*$E262*$G262*$J262*$BA$8)</f>
        <v>0</v>
      </c>
      <c r="BB262" s="68"/>
      <c r="BC262" s="67">
        <f>(BB262*$D262*$E262*$G262*$J262*$BC$8)</f>
        <v>0</v>
      </c>
      <c r="BD262" s="68"/>
      <c r="BE262" s="67">
        <f>(BD262*$D262*$E262*$G262*$J262*$BE$8)</f>
        <v>0</v>
      </c>
      <c r="BF262" s="68"/>
      <c r="BG262" s="67">
        <f>(BF262*$D262*$E262*$G262*$K262*$BG$8)</f>
        <v>0</v>
      </c>
      <c r="BH262" s="68"/>
      <c r="BI262" s="67">
        <f>(BH262*$D262*$E262*$G262*$K262*$BI$8)</f>
        <v>0</v>
      </c>
      <c r="BJ262" s="68">
        <v>0</v>
      </c>
      <c r="BK262" s="67">
        <f>(BJ262*$D262*$E262*$G262*$K262*$BK$8)</f>
        <v>0</v>
      </c>
      <c r="BL262" s="68">
        <v>0</v>
      </c>
      <c r="BM262" s="67">
        <f>(BL262*$D262*$E262*$G262*$K262*$BM$8)</f>
        <v>0</v>
      </c>
      <c r="BN262" s="68">
        <v>1</v>
      </c>
      <c r="BO262" s="67">
        <f>(BN262*$D262*$E262*$G262*$K262*$BO$8)</f>
        <v>108337.152</v>
      </c>
      <c r="BP262" s="68"/>
      <c r="BQ262" s="67">
        <f>(BP262*$D262*$E262*$G262*$K262*$BQ$8)</f>
        <v>0</v>
      </c>
      <c r="BR262" s="68"/>
      <c r="BS262" s="67">
        <f>(BR262*$D262*$E262*$G262*$K262*$BS$8)</f>
        <v>0</v>
      </c>
      <c r="BT262" s="68"/>
      <c r="BU262" s="67">
        <f>(BT262*$D262*$E262*$G262*$K262*$BU$8)</f>
        <v>0</v>
      </c>
      <c r="BV262" s="68"/>
      <c r="BW262" s="67">
        <f>(BV262*$D262*$E262*$G262*$K262*$BW$8)</f>
        <v>0</v>
      </c>
      <c r="BX262" s="68"/>
      <c r="BY262" s="67">
        <f>(BX262*$D262*$E262*$G262*$K262*$BY$8)</f>
        <v>0</v>
      </c>
      <c r="BZ262" s="68"/>
      <c r="CA262" s="75">
        <f>(BZ262*$D262*$E262*$G262*$K262*$CA$8)</f>
        <v>0</v>
      </c>
      <c r="CB262" s="68">
        <v>0</v>
      </c>
      <c r="CC262" s="67">
        <f>(CB262*$D262*$E262*$G262*$J262*$CC$8)</f>
        <v>0</v>
      </c>
      <c r="CD262" s="68">
        <v>0</v>
      </c>
      <c r="CE262" s="67">
        <f>(CD262*$D262*$E262*$G262*$J262*$CE$8)</f>
        <v>0</v>
      </c>
      <c r="CF262" s="68">
        <v>0</v>
      </c>
      <c r="CG262" s="67">
        <f>(CF262*$D262*$E262*$G262*$J262*$CG$8)</f>
        <v>0</v>
      </c>
      <c r="CH262" s="68"/>
      <c r="CI262" s="68">
        <f>(CH262*$D262*$E262*$G262*$J262*$CI$8)</f>
        <v>0</v>
      </c>
      <c r="CJ262" s="68"/>
      <c r="CK262" s="67">
        <f>(CJ262*$D262*$E262*$G262*$K262*$CK$8)</f>
        <v>0</v>
      </c>
      <c r="CL262" s="68">
        <v>0</v>
      </c>
      <c r="CM262" s="67">
        <f>(CL262*$D262*$E262*$G262*$J262*$CM$8)</f>
        <v>0</v>
      </c>
      <c r="CN262" s="68"/>
      <c r="CO262" s="67">
        <f>(CN262*$D262*$E262*$G262*$J262*$CO$8)</f>
        <v>0</v>
      </c>
      <c r="CP262" s="68"/>
      <c r="CQ262" s="67">
        <f>(CP262*$D262*$E262*$G262*$J262*$CQ$8)</f>
        <v>0</v>
      </c>
      <c r="CR262" s="68"/>
      <c r="CS262" s="67">
        <f>(CR262*$D262*$E262*$G262*$J262*$CS$8)</f>
        <v>0</v>
      </c>
      <c r="CT262" s="68"/>
      <c r="CU262" s="67">
        <f>(CT262*$D262*$E262*$G262*$J262*$CU$8)</f>
        <v>0</v>
      </c>
      <c r="CV262" s="68">
        <v>0</v>
      </c>
      <c r="CW262" s="67">
        <f>(CV262*$D262*$E262*$G262*$K262*$CW$8)</f>
        <v>0</v>
      </c>
      <c r="CX262" s="82"/>
      <c r="CY262" s="67">
        <f>(CX262*$D262*$E262*$G262*$K262*$CY$8)</f>
        <v>0</v>
      </c>
      <c r="CZ262" s="68"/>
      <c r="DA262" s="67">
        <f>(CZ262*$D262*$E262*$G262*$J262*$DA$8)</f>
        <v>0</v>
      </c>
      <c r="DB262" s="68">
        <v>0</v>
      </c>
      <c r="DC262" s="73">
        <f>(DB262*$D262*$E262*$G262*$K262*$DC$8)</f>
        <v>0</v>
      </c>
      <c r="DD262" s="68">
        <v>0</v>
      </c>
      <c r="DE262" s="67">
        <f>(DD262*$D262*$E262*$G262*$K262*$DE$8)</f>
        <v>0</v>
      </c>
      <c r="DF262" s="83"/>
      <c r="DG262" s="67">
        <f>(DF262*$D262*$E262*$G262*$K262*$DG$8)</f>
        <v>0</v>
      </c>
      <c r="DH262" s="68"/>
      <c r="DI262" s="67">
        <f>(DH262*$D262*$E262*$G262*$K262*$DI$8)</f>
        <v>0</v>
      </c>
      <c r="DJ262" s="68"/>
      <c r="DK262" s="67">
        <f>(DJ262*$D262*$E262*$G262*$L262*$DK$8)</f>
        <v>0</v>
      </c>
      <c r="DL262" s="68"/>
      <c r="DM262" s="75">
        <f>(DL262*$D262*$E262*$G262*$M262*$DM$8)</f>
        <v>0</v>
      </c>
      <c r="DN262" s="77">
        <f t="shared" si="1329"/>
        <v>108</v>
      </c>
      <c r="DO262" s="75">
        <f t="shared" si="1329"/>
        <v>9770109.7386666685</v>
      </c>
    </row>
    <row r="263" spans="1:119" ht="45" x14ac:dyDescent="0.25">
      <c r="A263" s="78"/>
      <c r="B263" s="79">
        <v>226</v>
      </c>
      <c r="C263" s="60" t="s">
        <v>390</v>
      </c>
      <c r="D263" s="61">
        <v>22900</v>
      </c>
      <c r="E263" s="80">
        <v>4.12</v>
      </c>
      <c r="F263" s="80"/>
      <c r="G263" s="63">
        <v>1</v>
      </c>
      <c r="H263" s="64"/>
      <c r="I263" s="64"/>
      <c r="J263" s="61">
        <v>1.4</v>
      </c>
      <c r="K263" s="61">
        <v>1.68</v>
      </c>
      <c r="L263" s="61">
        <v>2.23</v>
      </c>
      <c r="M263" s="65">
        <v>2.57</v>
      </c>
      <c r="N263" s="68">
        <v>51</v>
      </c>
      <c r="O263" s="67">
        <f t="shared" ref="O263" si="1330">(N263*$D263*$E263*$G263*$J263)</f>
        <v>6736447.1999999993</v>
      </c>
      <c r="P263" s="68">
        <v>0</v>
      </c>
      <c r="Q263" s="68">
        <f t="shared" ref="Q263" si="1331">(P263*$D263*$E263*$G263*$J263)</f>
        <v>0</v>
      </c>
      <c r="R263" s="68">
        <v>19</v>
      </c>
      <c r="S263" s="67">
        <f t="shared" ref="S263" si="1332">(R263*$D263*$E263*$G263*$J263)</f>
        <v>2509656.7999999998</v>
      </c>
      <c r="T263" s="68"/>
      <c r="U263" s="67">
        <f t="shared" ref="U263" si="1333">(T263*$D263*$E263*$G263*$J263)</f>
        <v>0</v>
      </c>
      <c r="V263" s="68">
        <v>23</v>
      </c>
      <c r="W263" s="67">
        <f t="shared" ref="W263" si="1334">(V263*$D263*$E263*$G263*$J263)</f>
        <v>3038005.5999999996</v>
      </c>
      <c r="X263" s="68">
        <v>0</v>
      </c>
      <c r="Y263" s="67">
        <f t="shared" ref="Y263" si="1335">(X263*$D263*$E263*$G263*$J263)</f>
        <v>0</v>
      </c>
      <c r="Z263" s="68"/>
      <c r="AA263" s="67">
        <f t="shared" ref="AA263" si="1336">(Z263*$D263*$E263*$G263*$J263)</f>
        <v>0</v>
      </c>
      <c r="AB263" s="68">
        <v>0</v>
      </c>
      <c r="AC263" s="67">
        <f t="shared" ref="AC263" si="1337">(AB263*$D263*$E263*$G263*$J263)</f>
        <v>0</v>
      </c>
      <c r="AD263" s="68"/>
      <c r="AE263" s="67">
        <f t="shared" ref="AE263" si="1338">(AD263*$D263*$E263*$G263*$J263)</f>
        <v>0</v>
      </c>
      <c r="AF263" s="68">
        <v>0</v>
      </c>
      <c r="AG263" s="67">
        <f t="shared" ref="AG263" si="1339">(AF263*$D263*$E263*$G263*$J263)</f>
        <v>0</v>
      </c>
      <c r="AH263" s="70"/>
      <c r="AI263" s="67">
        <f t="shared" ref="AI263" si="1340">(AH263*$D263*$E263*$G263*$J263)</f>
        <v>0</v>
      </c>
      <c r="AJ263" s="68"/>
      <c r="AK263" s="67">
        <f t="shared" ref="AK263" si="1341">(AJ263*$D263*$E263*$G263*$J263)</f>
        <v>0</v>
      </c>
      <c r="AL263" s="82">
        <v>0</v>
      </c>
      <c r="AM263" s="67">
        <f t="shared" ref="AM263" si="1342">(AL263*$D263*$E263*$G263*$K263)</f>
        <v>0</v>
      </c>
      <c r="AN263" s="68">
        <v>0</v>
      </c>
      <c r="AO263" s="73">
        <f t="shared" ref="AO263" si="1343">(AN263*$D263*$E263*$G263*$K263)</f>
        <v>0</v>
      </c>
      <c r="AP263" s="68"/>
      <c r="AQ263" s="67">
        <f t="shared" ref="AQ263" si="1344">(AP263*$D263*$E263*$G263*$J263)</f>
        <v>0</v>
      </c>
      <c r="AR263" s="68">
        <v>0</v>
      </c>
      <c r="AS263" s="68">
        <f t="shared" ref="AS263" si="1345">(AR263*$D263*$E263*$G263*$J263)</f>
        <v>0</v>
      </c>
      <c r="AT263" s="68">
        <v>0</v>
      </c>
      <c r="AU263" s="68">
        <f t="shared" ref="AU263" si="1346">(AT263*$D263*$E263*$G263*$J263)</f>
        <v>0</v>
      </c>
      <c r="AV263" s="68">
        <v>0</v>
      </c>
      <c r="AW263" s="67">
        <f t="shared" ref="AW263" si="1347">(AV263*$D263*$E263*$G263*$J263)</f>
        <v>0</v>
      </c>
      <c r="AX263" s="68">
        <v>0</v>
      </c>
      <c r="AY263" s="67">
        <f t="shared" ref="AY263" si="1348">(AX263*$D263*$E263*$G263*$J263)</f>
        <v>0</v>
      </c>
      <c r="AZ263" s="68">
        <v>0</v>
      </c>
      <c r="BA263" s="67">
        <f t="shared" ref="BA263" si="1349">(AZ263*$D263*$E263*$G263*$J263)</f>
        <v>0</v>
      </c>
      <c r="BB263" s="68"/>
      <c r="BC263" s="67">
        <f t="shared" ref="BC263" si="1350">(BB263*$D263*$E263*$G263*$J263)</f>
        <v>0</v>
      </c>
      <c r="BD263" s="68"/>
      <c r="BE263" s="67">
        <f t="shared" ref="BE263" si="1351">(BD263*$D263*$E263*$G263*$J263)</f>
        <v>0</v>
      </c>
      <c r="BF263" s="68"/>
      <c r="BG263" s="67">
        <f t="shared" ref="BG263" si="1352">(BF263*$D263*$E263*$G263*$K263)</f>
        <v>0</v>
      </c>
      <c r="BH263" s="68"/>
      <c r="BI263" s="67">
        <f t="shared" ref="BI263" si="1353">(BH263*$D263*$E263*$G263*$K263)</f>
        <v>0</v>
      </c>
      <c r="BJ263" s="68">
        <v>0</v>
      </c>
      <c r="BK263" s="67">
        <f t="shared" ref="BK263" si="1354">(BJ263*$D263*$E263*$G263*$K263)</f>
        <v>0</v>
      </c>
      <c r="BL263" s="68">
        <v>0</v>
      </c>
      <c r="BM263" s="67">
        <f t="shared" ref="BM263" si="1355">(BL263*$D263*$E263*$G263*$K263)</f>
        <v>0</v>
      </c>
      <c r="BN263" s="68"/>
      <c r="BO263" s="67">
        <f t="shared" ref="BO263" si="1356">(BN263*$D263*$E263*$G263*$K263)</f>
        <v>0</v>
      </c>
      <c r="BP263" s="68"/>
      <c r="BQ263" s="67">
        <f t="shared" ref="BQ263" si="1357">(BP263*$D263*$E263*$G263*$K263)</f>
        <v>0</v>
      </c>
      <c r="BR263" s="68"/>
      <c r="BS263" s="67">
        <f t="shared" ref="BS263" si="1358">(BR263*$D263*$E263*$G263*$K263)</f>
        <v>0</v>
      </c>
      <c r="BT263" s="68"/>
      <c r="BU263" s="67">
        <f t="shared" ref="BU263" si="1359">(BT263*$D263*$E263*$G263*$K263)</f>
        <v>0</v>
      </c>
      <c r="BV263" s="68"/>
      <c r="BW263" s="67">
        <f t="shared" ref="BW263" si="1360">(BV263*$D263*$E263*$G263*$K263)</f>
        <v>0</v>
      </c>
      <c r="BX263" s="68"/>
      <c r="BY263" s="67">
        <f t="shared" ref="BY263" si="1361">(BX263*$D263*$E263*$G263*$K263)</f>
        <v>0</v>
      </c>
      <c r="BZ263" s="68"/>
      <c r="CA263" s="75">
        <f t="shared" ref="CA263" si="1362">(BZ263*$D263*$E263*$G263*$K263)</f>
        <v>0</v>
      </c>
      <c r="CB263" s="68">
        <v>0</v>
      </c>
      <c r="CC263" s="67">
        <f t="shared" ref="CC263" si="1363">(CB263*$D263*$E263*$G263*$J263)</f>
        <v>0</v>
      </c>
      <c r="CD263" s="68">
        <v>0</v>
      </c>
      <c r="CE263" s="67">
        <f t="shared" ref="CE263" si="1364">(CD263*$D263*$E263*$G263*$J263)</f>
        <v>0</v>
      </c>
      <c r="CF263" s="68">
        <v>0</v>
      </c>
      <c r="CG263" s="67">
        <f t="shared" ref="CG263" si="1365">(CF263*$D263*$E263*$G263*$J263)</f>
        <v>0</v>
      </c>
      <c r="CH263" s="68"/>
      <c r="CI263" s="68">
        <f t="shared" ref="CI263" si="1366">(CH263*$D263*$E263*$G263*$J263)</f>
        <v>0</v>
      </c>
      <c r="CJ263" s="68"/>
      <c r="CK263" s="67">
        <f t="shared" ref="CK263" si="1367">(CJ263*$D263*$E263*$G263*$K263)</f>
        <v>0</v>
      </c>
      <c r="CL263" s="68">
        <v>0</v>
      </c>
      <c r="CM263" s="67">
        <f t="shared" ref="CM263" si="1368">(CL263*$D263*$E263*$G263*$J263)</f>
        <v>0</v>
      </c>
      <c r="CN263" s="68"/>
      <c r="CO263" s="67">
        <f t="shared" ref="CO263" si="1369">(CN263*$D263*$E263*$G263*$J263)</f>
        <v>0</v>
      </c>
      <c r="CP263" s="68"/>
      <c r="CQ263" s="67">
        <f t="shared" ref="CQ263" si="1370">(CP263*$D263*$E263*$G263*$J263)</f>
        <v>0</v>
      </c>
      <c r="CR263" s="68"/>
      <c r="CS263" s="67">
        <f t="shared" ref="CS263" si="1371">(CR263*$D263*$E263*$G263*$J263)</f>
        <v>0</v>
      </c>
      <c r="CT263" s="68"/>
      <c r="CU263" s="67">
        <f t="shared" ref="CU263" si="1372">(CT263*$D263*$E263*$G263*$J263)</f>
        <v>0</v>
      </c>
      <c r="CV263" s="68">
        <v>0</v>
      </c>
      <c r="CW263" s="67">
        <f t="shared" ref="CW263" si="1373">(CV263*$D263*$E263*$G263*$K263)</f>
        <v>0</v>
      </c>
      <c r="CX263" s="82">
        <v>0</v>
      </c>
      <c r="CY263" s="67">
        <f t="shared" ref="CY263" si="1374">(CX263*$D263*$E263*$G263*$K263)</f>
        <v>0</v>
      </c>
      <c r="CZ263" s="68"/>
      <c r="DA263" s="67">
        <f t="shared" ref="DA263" si="1375">(CZ263*$D263*$E263*$G263*$J263)</f>
        <v>0</v>
      </c>
      <c r="DB263" s="68">
        <v>0</v>
      </c>
      <c r="DC263" s="73">
        <f t="shared" ref="DC263" si="1376">(DB263*$D263*$E263*$G263*$K263)</f>
        <v>0</v>
      </c>
      <c r="DD263" s="68">
        <v>0</v>
      </c>
      <c r="DE263" s="67">
        <f t="shared" ref="DE263" si="1377">(DD263*$D263*$E263*$G263*$K263)</f>
        <v>0</v>
      </c>
      <c r="DF263" s="83"/>
      <c r="DG263" s="67">
        <f t="shared" ref="DG263" si="1378">(DF263*$D263*$E263*$G263*$K263)</f>
        <v>0</v>
      </c>
      <c r="DH263" s="68"/>
      <c r="DI263" s="67">
        <f t="shared" ref="DI263" si="1379">(DH263*$D263*$E263*$G263*$K263)</f>
        <v>0</v>
      </c>
      <c r="DJ263" s="68"/>
      <c r="DK263" s="67">
        <f t="shared" ref="DK263" si="1380">(DJ263*$D263*$E263*$G263*$L263)</f>
        <v>0</v>
      </c>
      <c r="DL263" s="68"/>
      <c r="DM263" s="75">
        <f t="shared" ref="DM263" si="1381">(DL263*$D263*$E263*$G263*$M263)</f>
        <v>0</v>
      </c>
      <c r="DN263" s="77">
        <f t="shared" si="1329"/>
        <v>93</v>
      </c>
      <c r="DO263" s="75">
        <f t="shared" si="1329"/>
        <v>12284109.6</v>
      </c>
    </row>
    <row r="264" spans="1:119" ht="15.75" customHeight="1" x14ac:dyDescent="0.25">
      <c r="A264" s="78">
        <v>29</v>
      </c>
      <c r="B264" s="154"/>
      <c r="C264" s="153" t="s">
        <v>391</v>
      </c>
      <c r="D264" s="61">
        <v>22900</v>
      </c>
      <c r="E264" s="155">
        <v>1.37</v>
      </c>
      <c r="F264" s="155"/>
      <c r="G264" s="63">
        <v>1</v>
      </c>
      <c r="H264" s="64"/>
      <c r="I264" s="64"/>
      <c r="J264" s="61">
        <v>1.4</v>
      </c>
      <c r="K264" s="61">
        <v>1.68</v>
      </c>
      <c r="L264" s="61">
        <v>2.23</v>
      </c>
      <c r="M264" s="65">
        <v>2.57</v>
      </c>
      <c r="N264" s="88">
        <f>SUM(N265:N277)</f>
        <v>1147</v>
      </c>
      <c r="O264" s="88">
        <f t="shared" ref="O264:BZ264" si="1382">SUM(O265:O277)</f>
        <v>65468155.060000002</v>
      </c>
      <c r="P264" s="88">
        <f t="shared" si="1382"/>
        <v>3598</v>
      </c>
      <c r="Q264" s="88">
        <f t="shared" si="1382"/>
        <v>300877136.83999997</v>
      </c>
      <c r="R264" s="88">
        <f t="shared" si="1382"/>
        <v>1074</v>
      </c>
      <c r="S264" s="88">
        <f t="shared" si="1382"/>
        <v>49132559.140000001</v>
      </c>
      <c r="T264" s="88">
        <f t="shared" si="1382"/>
        <v>0</v>
      </c>
      <c r="U264" s="88">
        <f t="shared" si="1382"/>
        <v>0</v>
      </c>
      <c r="V264" s="88">
        <f t="shared" si="1382"/>
        <v>0</v>
      </c>
      <c r="W264" s="88">
        <f t="shared" si="1382"/>
        <v>0</v>
      </c>
      <c r="X264" s="88">
        <f t="shared" si="1382"/>
        <v>0</v>
      </c>
      <c r="Y264" s="88">
        <f t="shared" si="1382"/>
        <v>0</v>
      </c>
      <c r="Z264" s="88">
        <f t="shared" si="1382"/>
        <v>0</v>
      </c>
      <c r="AA264" s="88">
        <f t="shared" si="1382"/>
        <v>0</v>
      </c>
      <c r="AB264" s="88">
        <f t="shared" si="1382"/>
        <v>0</v>
      </c>
      <c r="AC264" s="88">
        <f t="shared" si="1382"/>
        <v>0</v>
      </c>
      <c r="AD264" s="88">
        <f t="shared" si="1382"/>
        <v>164</v>
      </c>
      <c r="AE264" s="88">
        <f t="shared" si="1382"/>
        <v>9683177.9800000004</v>
      </c>
      <c r="AF264" s="88">
        <f t="shared" si="1382"/>
        <v>0</v>
      </c>
      <c r="AG264" s="88">
        <f t="shared" si="1382"/>
        <v>0</v>
      </c>
      <c r="AH264" s="88">
        <f t="shared" si="1382"/>
        <v>489</v>
      </c>
      <c r="AI264" s="88">
        <f t="shared" si="1382"/>
        <v>18061834.560000002</v>
      </c>
      <c r="AJ264" s="88">
        <f t="shared" si="1382"/>
        <v>9</v>
      </c>
      <c r="AK264" s="88">
        <f t="shared" si="1382"/>
        <v>434829.78</v>
      </c>
      <c r="AL264" s="88">
        <f t="shared" si="1382"/>
        <v>1</v>
      </c>
      <c r="AM264" s="88">
        <f t="shared" si="1382"/>
        <v>39356.856</v>
      </c>
      <c r="AN264" s="88">
        <f t="shared" si="1382"/>
        <v>7</v>
      </c>
      <c r="AO264" s="88">
        <f t="shared" si="1382"/>
        <v>338976.79200000002</v>
      </c>
      <c r="AP264" s="88">
        <v>0</v>
      </c>
      <c r="AQ264" s="88">
        <f t="shared" si="1382"/>
        <v>0</v>
      </c>
      <c r="AR264" s="88">
        <f t="shared" si="1382"/>
        <v>15</v>
      </c>
      <c r="AS264" s="88">
        <f t="shared" si="1382"/>
        <v>529470.89999999991</v>
      </c>
      <c r="AT264" s="88">
        <f t="shared" si="1382"/>
        <v>56</v>
      </c>
      <c r="AU264" s="88">
        <f t="shared" si="1382"/>
        <v>2807205.6599999997</v>
      </c>
      <c r="AV264" s="88">
        <f t="shared" si="1382"/>
        <v>0</v>
      </c>
      <c r="AW264" s="88">
        <f t="shared" si="1382"/>
        <v>0</v>
      </c>
      <c r="AX264" s="88">
        <f t="shared" si="1382"/>
        <v>0</v>
      </c>
      <c r="AY264" s="88">
        <f t="shared" si="1382"/>
        <v>0</v>
      </c>
      <c r="AZ264" s="88">
        <f t="shared" si="1382"/>
        <v>0</v>
      </c>
      <c r="BA264" s="88">
        <f t="shared" si="1382"/>
        <v>0</v>
      </c>
      <c r="BB264" s="88">
        <f t="shared" si="1382"/>
        <v>64</v>
      </c>
      <c r="BC264" s="88">
        <f t="shared" si="1382"/>
        <v>2359648.06</v>
      </c>
      <c r="BD264" s="88">
        <f t="shared" si="1382"/>
        <v>58</v>
      </c>
      <c r="BE264" s="88">
        <f t="shared" si="1382"/>
        <v>2444639.12</v>
      </c>
      <c r="BF264" s="88">
        <f t="shared" si="1382"/>
        <v>465</v>
      </c>
      <c r="BG264" s="88">
        <f t="shared" si="1382"/>
        <v>27614816.880000003</v>
      </c>
      <c r="BH264" s="88">
        <f t="shared" si="1382"/>
        <v>1310</v>
      </c>
      <c r="BI264" s="88">
        <f t="shared" si="1382"/>
        <v>83598501.840000004</v>
      </c>
      <c r="BJ264" s="88">
        <f t="shared" si="1382"/>
        <v>0</v>
      </c>
      <c r="BK264" s="88">
        <f t="shared" si="1382"/>
        <v>0</v>
      </c>
      <c r="BL264" s="88">
        <f t="shared" si="1382"/>
        <v>0</v>
      </c>
      <c r="BM264" s="88">
        <f t="shared" si="1382"/>
        <v>0</v>
      </c>
      <c r="BN264" s="88">
        <f t="shared" si="1382"/>
        <v>282</v>
      </c>
      <c r="BO264" s="88">
        <f t="shared" si="1382"/>
        <v>13778785.272</v>
      </c>
      <c r="BP264" s="88">
        <f t="shared" si="1382"/>
        <v>82</v>
      </c>
      <c r="BQ264" s="88">
        <f t="shared" si="1382"/>
        <v>4791687.5999999996</v>
      </c>
      <c r="BR264" s="88">
        <f t="shared" si="1382"/>
        <v>56</v>
      </c>
      <c r="BS264" s="88">
        <f t="shared" si="1382"/>
        <v>3128735.4</v>
      </c>
      <c r="BT264" s="88">
        <f t="shared" si="1382"/>
        <v>9</v>
      </c>
      <c r="BU264" s="88">
        <f t="shared" si="1382"/>
        <v>324088.12800000003</v>
      </c>
      <c r="BV264" s="88">
        <f t="shared" si="1382"/>
        <v>120</v>
      </c>
      <c r="BW264" s="88">
        <f t="shared" si="1382"/>
        <v>6496189.5600000005</v>
      </c>
      <c r="BX264" s="88">
        <f t="shared" si="1382"/>
        <v>219</v>
      </c>
      <c r="BY264" s="88">
        <f t="shared" si="1382"/>
        <v>9534131.040000001</v>
      </c>
      <c r="BZ264" s="88">
        <f t="shared" si="1382"/>
        <v>22</v>
      </c>
      <c r="CA264" s="88">
        <f t="shared" ref="CA264:DO264" si="1383">SUM(CA265:CA277)</f>
        <v>1034127.3600000001</v>
      </c>
      <c r="CB264" s="88">
        <f t="shared" si="1383"/>
        <v>0</v>
      </c>
      <c r="CC264" s="88">
        <f t="shared" si="1383"/>
        <v>0</v>
      </c>
      <c r="CD264" s="88">
        <f t="shared" si="1383"/>
        <v>0</v>
      </c>
      <c r="CE264" s="88">
        <f t="shared" si="1383"/>
        <v>0</v>
      </c>
      <c r="CF264" s="88">
        <f t="shared" si="1383"/>
        <v>0</v>
      </c>
      <c r="CG264" s="88">
        <f t="shared" si="1383"/>
        <v>0</v>
      </c>
      <c r="CH264" s="88">
        <f t="shared" si="1383"/>
        <v>0</v>
      </c>
      <c r="CI264" s="88">
        <f t="shared" si="1383"/>
        <v>0</v>
      </c>
      <c r="CJ264" s="88">
        <f t="shared" si="1383"/>
        <v>0</v>
      </c>
      <c r="CK264" s="88">
        <f t="shared" si="1383"/>
        <v>0</v>
      </c>
      <c r="CL264" s="88">
        <f t="shared" si="1383"/>
        <v>13</v>
      </c>
      <c r="CM264" s="88">
        <f t="shared" si="1383"/>
        <v>246413.16</v>
      </c>
      <c r="CN264" s="88">
        <f t="shared" si="1383"/>
        <v>0</v>
      </c>
      <c r="CO264" s="88">
        <f t="shared" si="1383"/>
        <v>0</v>
      </c>
      <c r="CP264" s="88">
        <f t="shared" si="1383"/>
        <v>20</v>
      </c>
      <c r="CQ264" s="88">
        <f t="shared" si="1383"/>
        <v>582145.47999999986</v>
      </c>
      <c r="CR264" s="88">
        <f t="shared" si="1383"/>
        <v>37</v>
      </c>
      <c r="CS264" s="88">
        <f t="shared" si="1383"/>
        <v>1602355.5939999996</v>
      </c>
      <c r="CT264" s="88">
        <f t="shared" si="1383"/>
        <v>131</v>
      </c>
      <c r="CU264" s="88">
        <f t="shared" si="1383"/>
        <v>4629912.84</v>
      </c>
      <c r="CV264" s="88">
        <f t="shared" si="1383"/>
        <v>0</v>
      </c>
      <c r="CW264" s="88">
        <f t="shared" si="1383"/>
        <v>0</v>
      </c>
      <c r="CX264" s="88">
        <f t="shared" si="1383"/>
        <v>0</v>
      </c>
      <c r="CY264" s="88">
        <f t="shared" si="1383"/>
        <v>0</v>
      </c>
      <c r="CZ264" s="88">
        <f t="shared" si="1383"/>
        <v>0</v>
      </c>
      <c r="DA264" s="88">
        <f t="shared" si="1383"/>
        <v>0</v>
      </c>
      <c r="DB264" s="88">
        <f t="shared" si="1383"/>
        <v>0</v>
      </c>
      <c r="DC264" s="91">
        <f t="shared" si="1383"/>
        <v>0</v>
      </c>
      <c r="DD264" s="88">
        <f t="shared" si="1383"/>
        <v>18</v>
      </c>
      <c r="DE264" s="88">
        <f t="shared" si="1383"/>
        <v>750973.43999999994</v>
      </c>
      <c r="DF264" s="92">
        <f t="shared" si="1383"/>
        <v>5</v>
      </c>
      <c r="DG264" s="88">
        <f t="shared" si="1383"/>
        <v>302389.92</v>
      </c>
      <c r="DH264" s="88">
        <f t="shared" si="1383"/>
        <v>31</v>
      </c>
      <c r="DI264" s="88">
        <f t="shared" si="1383"/>
        <v>1504178.2559999998</v>
      </c>
      <c r="DJ264" s="88">
        <v>2</v>
      </c>
      <c r="DK264" s="88">
        <f t="shared" si="1383"/>
        <v>133591.272</v>
      </c>
      <c r="DL264" s="88">
        <f t="shared" si="1383"/>
        <v>34</v>
      </c>
      <c r="DM264" s="88">
        <f t="shared" si="1383"/>
        <v>2686874.8620000002</v>
      </c>
      <c r="DN264" s="88">
        <f t="shared" si="1383"/>
        <v>9538</v>
      </c>
      <c r="DO264" s="88">
        <f t="shared" si="1383"/>
        <v>614916888.65199995</v>
      </c>
    </row>
    <row r="265" spans="1:119" ht="30" customHeight="1" x14ac:dyDescent="0.25">
      <c r="A265" s="78"/>
      <c r="B265" s="79">
        <v>227</v>
      </c>
      <c r="C265" s="60" t="s">
        <v>392</v>
      </c>
      <c r="D265" s="61">
        <v>22900</v>
      </c>
      <c r="E265" s="80">
        <v>0.99</v>
      </c>
      <c r="F265" s="80"/>
      <c r="G265" s="63">
        <v>1</v>
      </c>
      <c r="H265" s="64"/>
      <c r="I265" s="64"/>
      <c r="J265" s="61">
        <v>1.4</v>
      </c>
      <c r="K265" s="61">
        <v>1.68</v>
      </c>
      <c r="L265" s="61">
        <v>2.23</v>
      </c>
      <c r="M265" s="65">
        <v>2.57</v>
      </c>
      <c r="N265" s="68">
        <v>7</v>
      </c>
      <c r="O265" s="67">
        <f t="shared" si="1043"/>
        <v>244393.38</v>
      </c>
      <c r="P265" s="68">
        <v>25</v>
      </c>
      <c r="Q265" s="68">
        <f t="shared" ref="Q265:Q270" si="1384">(P265*$D265*$E265*$G265*$J265*$Q$8)</f>
        <v>872833.50000000012</v>
      </c>
      <c r="R265" s="68">
        <v>87</v>
      </c>
      <c r="S265" s="67">
        <f t="shared" ref="S265:S270" si="1385">(R265*$D265*$E265*$G265*$J265*$S$8)</f>
        <v>3037460.58</v>
      </c>
      <c r="T265" s="68"/>
      <c r="U265" s="67">
        <f t="shared" ref="U265:U270" si="1386">(T265/12*7*$D265*$E265*$G265*$J265*$U$8)+(T265/12*5*$D265*$E265*$G265*$J265*$U$9)</f>
        <v>0</v>
      </c>
      <c r="V265" s="68">
        <v>0</v>
      </c>
      <c r="W265" s="67">
        <f t="shared" ref="W265:W270" si="1387">(V265*$D265*$E265*$G265*$J265*$W$8)</f>
        <v>0</v>
      </c>
      <c r="X265" s="68">
        <v>0</v>
      </c>
      <c r="Y265" s="67">
        <f t="shared" ref="Y265:Y270" si="1388">(X265*$D265*$E265*$G265*$J265*$Y$8)</f>
        <v>0</v>
      </c>
      <c r="Z265" s="68"/>
      <c r="AA265" s="67">
        <f t="shared" ref="AA265:AA270" si="1389">(Z265*$D265*$E265*$G265*$J265*$AA$8)</f>
        <v>0</v>
      </c>
      <c r="AB265" s="68">
        <v>0</v>
      </c>
      <c r="AC265" s="67">
        <f t="shared" ref="AC265:AC270" si="1390">(AB265*$D265*$E265*$G265*$J265*$AC$8)</f>
        <v>0</v>
      </c>
      <c r="AD265" s="68">
        <v>3</v>
      </c>
      <c r="AE265" s="67">
        <f t="shared" ref="AE265:AE270" si="1391">(AD265*$D265*$E265*$G265*$J265*$AE$8)</f>
        <v>104740.02</v>
      </c>
      <c r="AF265" s="68">
        <v>0</v>
      </c>
      <c r="AG265" s="67">
        <f t="shared" ref="AG265:AG270" si="1392">(AF265*$D265*$E265*$G265*$J265*$AG$8)</f>
        <v>0</v>
      </c>
      <c r="AH265" s="68">
        <v>1</v>
      </c>
      <c r="AI265" s="67">
        <f t="shared" ref="AI265:AI270" si="1393">(AH265*$D265*$E265*$G265*$J265*$AI$8)</f>
        <v>34913.340000000004</v>
      </c>
      <c r="AJ265" s="68"/>
      <c r="AK265" s="67">
        <f t="shared" ref="AK265:AK270" si="1394">(AJ265*$D265*$E265*$G265*$J265*$AK$8)</f>
        <v>0</v>
      </c>
      <c r="AL265" s="81"/>
      <c r="AM265" s="67">
        <f t="shared" ref="AM265:AM270" si="1395">(AL265*$D265*$E265*$G265*$K265*$AM$8)</f>
        <v>0</v>
      </c>
      <c r="AN265" s="68">
        <v>0</v>
      </c>
      <c r="AO265" s="73">
        <f t="shared" ref="AO265:AO270" si="1396">(AN265*$D265*$E265*$G265*$K265*$AO$8)</f>
        <v>0</v>
      </c>
      <c r="AP265" s="68"/>
      <c r="AQ265" s="67">
        <f t="shared" ref="AQ265:AQ270" si="1397">(AP265*$D265*$E265*$G265*$J265*$AQ$8)</f>
        <v>0</v>
      </c>
      <c r="AR265" s="68"/>
      <c r="AS265" s="68">
        <f t="shared" ref="AS265:AS270" si="1398">(AR265*$D265*$E265*$G265*$J265*$AS$8)</f>
        <v>0</v>
      </c>
      <c r="AT265" s="68">
        <v>0</v>
      </c>
      <c r="AU265" s="68">
        <f t="shared" ref="AU265:AU270" si="1399">(AT265*$D265*$E265*$G265*$J265*$AU$8)</f>
        <v>0</v>
      </c>
      <c r="AV265" s="68">
        <v>0</v>
      </c>
      <c r="AW265" s="67">
        <f t="shared" ref="AW265:AW270" si="1400">(AV265*$D265*$E265*$G265*$J265*$AW$8)</f>
        <v>0</v>
      </c>
      <c r="AX265" s="68">
        <v>0</v>
      </c>
      <c r="AY265" s="67">
        <f t="shared" ref="AY265:AY270" si="1401">(AX265*$D265*$E265*$G265*$J265*$AY$8)</f>
        <v>0</v>
      </c>
      <c r="AZ265" s="68">
        <v>0</v>
      </c>
      <c r="BA265" s="67">
        <f t="shared" ref="BA265:BA270" si="1402">(AZ265*$D265*$E265*$G265*$J265*$BA$8)</f>
        <v>0</v>
      </c>
      <c r="BB265" s="68"/>
      <c r="BC265" s="67">
        <f t="shared" ref="BC265:BC270" si="1403">(BB265*$D265*$E265*$G265*$J265*$BC$8)</f>
        <v>0</v>
      </c>
      <c r="BD265" s="68"/>
      <c r="BE265" s="67">
        <f t="shared" ref="BE265:BE270" si="1404">(BD265*$D265*$E265*$G265*$J265*$BE$8)</f>
        <v>0</v>
      </c>
      <c r="BF265" s="68"/>
      <c r="BG265" s="67">
        <f t="shared" ref="BG265:BG270" si="1405">(BF265*$D265*$E265*$G265*$K265*$BG$8)</f>
        <v>0</v>
      </c>
      <c r="BH265" s="68">
        <v>37</v>
      </c>
      <c r="BI265" s="67">
        <f t="shared" ref="BI265:BI270" si="1406">(BH265*$D265*$E265*$G265*$K265*$BI$8)</f>
        <v>1409229.3599999999</v>
      </c>
      <c r="BJ265" s="68">
        <v>0</v>
      </c>
      <c r="BK265" s="67">
        <f t="shared" ref="BK265:BK270" si="1407">(BJ265*$D265*$E265*$G265*$K265*$BK$8)</f>
        <v>0</v>
      </c>
      <c r="BL265" s="68">
        <v>0</v>
      </c>
      <c r="BM265" s="67">
        <f t="shared" ref="BM265:BM270" si="1408">(BL265*$D265*$E265*$G265*$K265*$BM$8)</f>
        <v>0</v>
      </c>
      <c r="BN265" s="68"/>
      <c r="BO265" s="67">
        <f t="shared" ref="BO265:BO270" si="1409">(BN265*$D265*$E265*$G265*$K265*$BO$8)</f>
        <v>0</v>
      </c>
      <c r="BP265" s="68"/>
      <c r="BQ265" s="67">
        <f t="shared" ref="BQ265:BQ270" si="1410">(BP265*$D265*$E265*$G265*$K265*$BQ$8)</f>
        <v>0</v>
      </c>
      <c r="BR265" s="68"/>
      <c r="BS265" s="67">
        <f t="shared" ref="BS265:BS270" si="1411">(BR265*$D265*$E265*$G265*$K265*$BS$8)</f>
        <v>0</v>
      </c>
      <c r="BT265" s="68"/>
      <c r="BU265" s="67">
        <f t="shared" ref="BU265:BU270" si="1412">(BT265*$D265*$E265*$G265*$K265*$BU$8)</f>
        <v>0</v>
      </c>
      <c r="BV265" s="68"/>
      <c r="BW265" s="67">
        <f t="shared" ref="BW265:BW270" si="1413">(BV265*$D265*$E265*$G265*$K265*$BW$8)</f>
        <v>0</v>
      </c>
      <c r="BX265" s="68"/>
      <c r="BY265" s="67">
        <f t="shared" ref="BY265:BY270" si="1414">(BX265*$D265*$E265*$G265*$K265*$BY$8)</f>
        <v>0</v>
      </c>
      <c r="BZ265" s="68">
        <v>3</v>
      </c>
      <c r="CA265" s="75">
        <f t="shared" ref="CA265:CA270" si="1415">(BZ265*$D265*$E265*$G265*$K265*$CA$8)</f>
        <v>114261.84</v>
      </c>
      <c r="CB265" s="68">
        <v>0</v>
      </c>
      <c r="CC265" s="67">
        <f t="shared" ref="CC265:CC270" si="1416">(CB265*$D265*$E265*$G265*$J265*$CC$8)</f>
        <v>0</v>
      </c>
      <c r="CD265" s="68">
        <v>0</v>
      </c>
      <c r="CE265" s="67">
        <f t="shared" ref="CE265:CE270" si="1417">(CD265*$D265*$E265*$G265*$J265*$CE$8)</f>
        <v>0</v>
      </c>
      <c r="CF265" s="68">
        <v>0</v>
      </c>
      <c r="CG265" s="67">
        <f t="shared" ref="CG265:CG270" si="1418">(CF265*$D265*$E265*$G265*$J265*$CG$8)</f>
        <v>0</v>
      </c>
      <c r="CH265" s="68"/>
      <c r="CI265" s="68">
        <f t="shared" ref="CI265:CI270" si="1419">(CH265*$D265*$E265*$G265*$J265*$CI$8)</f>
        <v>0</v>
      </c>
      <c r="CJ265" s="68"/>
      <c r="CK265" s="67">
        <f t="shared" ref="CK265:CK270" si="1420">(CJ265*$D265*$E265*$G265*$K265*$CK$8)</f>
        <v>0</v>
      </c>
      <c r="CL265" s="68">
        <v>2</v>
      </c>
      <c r="CM265" s="67">
        <f t="shared" ref="CM265:CM270" si="1421">(CL265*$D265*$E265*$G265*$J265*$CM$8)</f>
        <v>44435.159999999996</v>
      </c>
      <c r="CN265" s="68"/>
      <c r="CO265" s="67">
        <f t="shared" ref="CO265:CO270" si="1422">(CN265*$D265*$E265*$G265*$J265*$CO$8)</f>
        <v>0</v>
      </c>
      <c r="CP265" s="68"/>
      <c r="CQ265" s="67">
        <f t="shared" ref="CQ265:CQ270" si="1423">(CP265*$D265*$E265*$G265*$J265*$CQ$8)</f>
        <v>0</v>
      </c>
      <c r="CR265" s="68"/>
      <c r="CS265" s="67">
        <f t="shared" ref="CS265:CS270" si="1424">(CR265*$D265*$E265*$G265*$J265*$CS$8)</f>
        <v>0</v>
      </c>
      <c r="CT265" s="68"/>
      <c r="CU265" s="67">
        <f t="shared" ref="CU265:CU270" si="1425">(CT265*$D265*$E265*$G265*$J265*$CU$8)</f>
        <v>0</v>
      </c>
      <c r="CV265" s="68">
        <v>0</v>
      </c>
      <c r="CW265" s="67">
        <f t="shared" ref="CW265:CW270" si="1426">(CV265*$D265*$E265*$G265*$K265*$CW$8)</f>
        <v>0</v>
      </c>
      <c r="CX265" s="82"/>
      <c r="CY265" s="67">
        <f t="shared" ref="CY265:CY270" si="1427">(CX265*$D265*$E265*$G265*$K265*$CY$8)</f>
        <v>0</v>
      </c>
      <c r="CZ265" s="68"/>
      <c r="DA265" s="67">
        <f t="shared" ref="DA265:DA270" si="1428">(CZ265*$D265*$E265*$G265*$J265*$DA$8)</f>
        <v>0</v>
      </c>
      <c r="DB265" s="68">
        <v>0</v>
      </c>
      <c r="DC265" s="73">
        <f t="shared" ref="DC265:DC270" si="1429">(DB265*$D265*$E265*$G265*$K265*$DC$8)</f>
        <v>0</v>
      </c>
      <c r="DD265" s="68">
        <v>0</v>
      </c>
      <c r="DE265" s="67">
        <f t="shared" ref="DE265:DE270" si="1430">(DD265*$D265*$E265*$G265*$K265*$DE$8)</f>
        <v>0</v>
      </c>
      <c r="DF265" s="83"/>
      <c r="DG265" s="67">
        <f t="shared" ref="DG265:DG270" si="1431">(DF265*$D265*$E265*$G265*$K265*$DG$8)</f>
        <v>0</v>
      </c>
      <c r="DH265" s="68"/>
      <c r="DI265" s="67">
        <f t="shared" ref="DI265:DI270" si="1432">(DH265*$D265*$E265*$G265*$K265*$DI$8)</f>
        <v>0</v>
      </c>
      <c r="DJ265" s="68"/>
      <c r="DK265" s="67">
        <f t="shared" ref="DK265:DK270" si="1433">(DJ265*$D265*$E265*$G265*$L265*$DK$8)</f>
        <v>0</v>
      </c>
      <c r="DL265" s="68"/>
      <c r="DM265" s="75">
        <f t="shared" ref="DM265:DM270" si="1434">(DL265*$D265*$E265*$G265*$M265*$DM$8)</f>
        <v>0</v>
      </c>
      <c r="DN265" s="77">
        <f t="shared" ref="DN265:DO277" si="1435">SUM(N265,P265,R265,T265,V265,X265,Z265,AB265,AD265,AF265,AH265,AJ265,AL265,AP265,AR265,CF265,AT265,AV265,AX265,AZ265,BB265,CJ265,BD265,BF265,BH265,BL265,AN265,BN265,BP265,BR265,BT265,BV265,BX265,BZ265,CB265,CD265,CH265,CL265,CN265,CP265,CR265,CT265,CV265,CX265,BJ265,CZ265,DB265,DD265,DF265,DH265,DJ265,DL265)</f>
        <v>165</v>
      </c>
      <c r="DO265" s="75">
        <f t="shared" si="1435"/>
        <v>5862267.1799999997</v>
      </c>
    </row>
    <row r="266" spans="1:119" ht="34.5" customHeight="1" x14ac:dyDescent="0.25">
      <c r="A266" s="78"/>
      <c r="B266" s="79">
        <v>228</v>
      </c>
      <c r="C266" s="60" t="s">
        <v>393</v>
      </c>
      <c r="D266" s="61">
        <v>22900</v>
      </c>
      <c r="E266" s="80">
        <v>1.52</v>
      </c>
      <c r="F266" s="80"/>
      <c r="G266" s="63">
        <v>1</v>
      </c>
      <c r="H266" s="64"/>
      <c r="I266" s="64"/>
      <c r="J266" s="61">
        <v>1.4</v>
      </c>
      <c r="K266" s="61">
        <v>1.68</v>
      </c>
      <c r="L266" s="61">
        <v>2.23</v>
      </c>
      <c r="M266" s="65">
        <v>2.57</v>
      </c>
      <c r="N266" s="68">
        <v>44</v>
      </c>
      <c r="O266" s="67">
        <f t="shared" si="1043"/>
        <v>2358590.08</v>
      </c>
      <c r="P266" s="68">
        <v>30</v>
      </c>
      <c r="Q266" s="68">
        <f t="shared" si="1384"/>
        <v>1608129.6</v>
      </c>
      <c r="R266" s="68">
        <v>12</v>
      </c>
      <c r="S266" s="67">
        <f t="shared" si="1385"/>
        <v>643251.84</v>
      </c>
      <c r="T266" s="68"/>
      <c r="U266" s="67">
        <f t="shared" si="1386"/>
        <v>0</v>
      </c>
      <c r="V266" s="68">
        <v>0</v>
      </c>
      <c r="W266" s="67">
        <f t="shared" si="1387"/>
        <v>0</v>
      </c>
      <c r="X266" s="68">
        <v>0</v>
      </c>
      <c r="Y266" s="67">
        <f t="shared" si="1388"/>
        <v>0</v>
      </c>
      <c r="Z266" s="68"/>
      <c r="AA266" s="67">
        <f t="shared" si="1389"/>
        <v>0</v>
      </c>
      <c r="AB266" s="68">
        <v>0</v>
      </c>
      <c r="AC266" s="67">
        <f t="shared" si="1390"/>
        <v>0</v>
      </c>
      <c r="AD266" s="68"/>
      <c r="AE266" s="67">
        <f t="shared" si="1391"/>
        <v>0</v>
      </c>
      <c r="AF266" s="68">
        <v>0</v>
      </c>
      <c r="AG266" s="67">
        <f t="shared" si="1392"/>
        <v>0</v>
      </c>
      <c r="AH266" s="68"/>
      <c r="AI266" s="67">
        <f t="shared" si="1393"/>
        <v>0</v>
      </c>
      <c r="AJ266" s="68"/>
      <c r="AK266" s="67">
        <f t="shared" si="1394"/>
        <v>0</v>
      </c>
      <c r="AL266" s="82"/>
      <c r="AM266" s="67">
        <f t="shared" si="1395"/>
        <v>0</v>
      </c>
      <c r="AN266" s="68">
        <v>1</v>
      </c>
      <c r="AO266" s="73">
        <f t="shared" si="1396"/>
        <v>64325.184000000001</v>
      </c>
      <c r="AP266" s="68"/>
      <c r="AQ266" s="67">
        <f t="shared" si="1397"/>
        <v>0</v>
      </c>
      <c r="AR266" s="68"/>
      <c r="AS266" s="68">
        <f t="shared" si="1398"/>
        <v>0</v>
      </c>
      <c r="AT266" s="68">
        <v>0</v>
      </c>
      <c r="AU266" s="68">
        <f t="shared" si="1399"/>
        <v>0</v>
      </c>
      <c r="AV266" s="68">
        <v>0</v>
      </c>
      <c r="AW266" s="67">
        <f t="shared" si="1400"/>
        <v>0</v>
      </c>
      <c r="AX266" s="68">
        <v>0</v>
      </c>
      <c r="AY266" s="67">
        <f t="shared" si="1401"/>
        <v>0</v>
      </c>
      <c r="AZ266" s="68">
        <v>0</v>
      </c>
      <c r="BA266" s="67">
        <f t="shared" si="1402"/>
        <v>0</v>
      </c>
      <c r="BB266" s="68">
        <v>8</v>
      </c>
      <c r="BC266" s="67">
        <f t="shared" si="1403"/>
        <v>428834.56</v>
      </c>
      <c r="BD266" s="68">
        <v>12</v>
      </c>
      <c r="BE266" s="67">
        <f t="shared" si="1404"/>
        <v>643251.84</v>
      </c>
      <c r="BF266" s="68">
        <v>51</v>
      </c>
      <c r="BG266" s="67">
        <f t="shared" si="1405"/>
        <v>2982349.44</v>
      </c>
      <c r="BH266" s="68">
        <v>73</v>
      </c>
      <c r="BI266" s="67">
        <f t="shared" si="1406"/>
        <v>4268853.12</v>
      </c>
      <c r="BJ266" s="68">
        <v>0</v>
      </c>
      <c r="BK266" s="67">
        <f t="shared" si="1407"/>
        <v>0</v>
      </c>
      <c r="BL266" s="68">
        <v>0</v>
      </c>
      <c r="BM266" s="67">
        <f t="shared" si="1408"/>
        <v>0</v>
      </c>
      <c r="BN266" s="68">
        <f>35-11</f>
        <v>24</v>
      </c>
      <c r="BO266" s="67">
        <f t="shared" si="1409"/>
        <v>1543804.4160000002</v>
      </c>
      <c r="BP266" s="68">
        <v>5</v>
      </c>
      <c r="BQ266" s="67">
        <f t="shared" si="1410"/>
        <v>292387.20000000001</v>
      </c>
      <c r="BR266" s="68">
        <v>8</v>
      </c>
      <c r="BS266" s="67">
        <f t="shared" si="1411"/>
        <v>584774.39999999991</v>
      </c>
      <c r="BT266" s="68">
        <v>1</v>
      </c>
      <c r="BU266" s="67">
        <f t="shared" si="1412"/>
        <v>52629.695999999996</v>
      </c>
      <c r="BV266" s="68">
        <v>12</v>
      </c>
      <c r="BW266" s="67">
        <f t="shared" si="1413"/>
        <v>877161.60000000009</v>
      </c>
      <c r="BX266" s="68">
        <v>21</v>
      </c>
      <c r="BY266" s="67">
        <f t="shared" si="1414"/>
        <v>1228026.24</v>
      </c>
      <c r="BZ266" s="68">
        <v>3</v>
      </c>
      <c r="CA266" s="75">
        <f t="shared" si="1415"/>
        <v>175432.32000000001</v>
      </c>
      <c r="CB266" s="68">
        <v>0</v>
      </c>
      <c r="CC266" s="67">
        <f t="shared" si="1416"/>
        <v>0</v>
      </c>
      <c r="CD266" s="68">
        <v>0</v>
      </c>
      <c r="CE266" s="67">
        <f t="shared" si="1417"/>
        <v>0</v>
      </c>
      <c r="CF266" s="68">
        <v>0</v>
      </c>
      <c r="CG266" s="67">
        <f t="shared" si="1418"/>
        <v>0</v>
      </c>
      <c r="CH266" s="68"/>
      <c r="CI266" s="68">
        <f t="shared" si="1419"/>
        <v>0</v>
      </c>
      <c r="CJ266" s="68"/>
      <c r="CK266" s="67">
        <f t="shared" si="1420"/>
        <v>0</v>
      </c>
      <c r="CL266" s="68"/>
      <c r="CM266" s="67">
        <f t="shared" si="1421"/>
        <v>0</v>
      </c>
      <c r="CN266" s="68"/>
      <c r="CO266" s="67">
        <f t="shared" si="1422"/>
        <v>0</v>
      </c>
      <c r="CP266" s="68"/>
      <c r="CQ266" s="67">
        <f t="shared" si="1423"/>
        <v>0</v>
      </c>
      <c r="CR266" s="68">
        <v>5</v>
      </c>
      <c r="CS266" s="67">
        <f t="shared" si="1424"/>
        <v>275331.27999999997</v>
      </c>
      <c r="CT266" s="68">
        <v>20</v>
      </c>
      <c r="CU266" s="67">
        <f t="shared" si="1425"/>
        <v>1101325.1199999999</v>
      </c>
      <c r="CV266" s="68">
        <v>0</v>
      </c>
      <c r="CW266" s="67">
        <f t="shared" si="1426"/>
        <v>0</v>
      </c>
      <c r="CX266" s="82"/>
      <c r="CY266" s="67">
        <f t="shared" si="1427"/>
        <v>0</v>
      </c>
      <c r="CZ266" s="68"/>
      <c r="DA266" s="67">
        <f t="shared" si="1428"/>
        <v>0</v>
      </c>
      <c r="DB266" s="68">
        <v>0</v>
      </c>
      <c r="DC266" s="73">
        <f t="shared" si="1429"/>
        <v>0</v>
      </c>
      <c r="DD266" s="68">
        <v>1</v>
      </c>
      <c r="DE266" s="67">
        <f t="shared" si="1430"/>
        <v>58477.439999999995</v>
      </c>
      <c r="DF266" s="83"/>
      <c r="DG266" s="67">
        <f t="shared" si="1431"/>
        <v>0</v>
      </c>
      <c r="DH266" s="68">
        <v>4</v>
      </c>
      <c r="DI266" s="67">
        <f t="shared" si="1432"/>
        <v>264318.02879999997</v>
      </c>
      <c r="DJ266" s="68"/>
      <c r="DK266" s="67">
        <f t="shared" si="1433"/>
        <v>0</v>
      </c>
      <c r="DL266" s="68">
        <v>1</v>
      </c>
      <c r="DM266" s="75">
        <f t="shared" si="1434"/>
        <v>107347.87199999999</v>
      </c>
      <c r="DN266" s="77">
        <f t="shared" si="1435"/>
        <v>336</v>
      </c>
      <c r="DO266" s="75">
        <f t="shared" si="1435"/>
        <v>19558601.276800007</v>
      </c>
    </row>
    <row r="267" spans="1:119" ht="34.5" customHeight="1" x14ac:dyDescent="0.25">
      <c r="A267" s="78"/>
      <c r="B267" s="79">
        <v>229</v>
      </c>
      <c r="C267" s="60" t="s">
        <v>394</v>
      </c>
      <c r="D267" s="61">
        <v>22900</v>
      </c>
      <c r="E267" s="80">
        <v>0.69</v>
      </c>
      <c r="F267" s="80"/>
      <c r="G267" s="63">
        <v>1</v>
      </c>
      <c r="H267" s="64"/>
      <c r="I267" s="64"/>
      <c r="J267" s="61">
        <v>1.4</v>
      </c>
      <c r="K267" s="61">
        <v>1.68</v>
      </c>
      <c r="L267" s="61">
        <v>2.23</v>
      </c>
      <c r="M267" s="65">
        <v>2.57</v>
      </c>
      <c r="N267" s="68"/>
      <c r="O267" s="67">
        <f t="shared" si="1043"/>
        <v>0</v>
      </c>
      <c r="P267" s="68">
        <v>4</v>
      </c>
      <c r="Q267" s="68">
        <f t="shared" si="1384"/>
        <v>97334.16</v>
      </c>
      <c r="R267" s="68">
        <v>3</v>
      </c>
      <c r="S267" s="67">
        <f t="shared" si="1385"/>
        <v>73000.619999999981</v>
      </c>
      <c r="T267" s="68"/>
      <c r="U267" s="67">
        <f t="shared" si="1386"/>
        <v>0</v>
      </c>
      <c r="V267" s="68"/>
      <c r="W267" s="67">
        <f t="shared" si="1387"/>
        <v>0</v>
      </c>
      <c r="X267" s="68"/>
      <c r="Y267" s="67">
        <f t="shared" si="1388"/>
        <v>0</v>
      </c>
      <c r="Z267" s="68"/>
      <c r="AA267" s="67">
        <f t="shared" si="1389"/>
        <v>0</v>
      </c>
      <c r="AB267" s="68"/>
      <c r="AC267" s="67">
        <f t="shared" si="1390"/>
        <v>0</v>
      </c>
      <c r="AD267" s="68"/>
      <c r="AE267" s="67">
        <f t="shared" si="1391"/>
        <v>0</v>
      </c>
      <c r="AF267" s="68"/>
      <c r="AG267" s="67">
        <f t="shared" si="1392"/>
        <v>0</v>
      </c>
      <c r="AH267" s="68"/>
      <c r="AI267" s="67">
        <f t="shared" si="1393"/>
        <v>0</v>
      </c>
      <c r="AJ267" s="68"/>
      <c r="AK267" s="67">
        <f t="shared" si="1394"/>
        <v>0</v>
      </c>
      <c r="AL267" s="82"/>
      <c r="AM267" s="67">
        <f t="shared" si="1395"/>
        <v>0</v>
      </c>
      <c r="AN267" s="68">
        <v>1</v>
      </c>
      <c r="AO267" s="73">
        <f t="shared" si="1396"/>
        <v>29200.248</v>
      </c>
      <c r="AP267" s="68"/>
      <c r="AQ267" s="67">
        <f t="shared" si="1397"/>
        <v>0</v>
      </c>
      <c r="AR267" s="68"/>
      <c r="AS267" s="68">
        <f t="shared" si="1398"/>
        <v>0</v>
      </c>
      <c r="AT267" s="68"/>
      <c r="AU267" s="68">
        <f t="shared" si="1399"/>
        <v>0</v>
      </c>
      <c r="AV267" s="68"/>
      <c r="AW267" s="67">
        <f t="shared" si="1400"/>
        <v>0</v>
      </c>
      <c r="AX267" s="68"/>
      <c r="AY267" s="67">
        <f t="shared" si="1401"/>
        <v>0</v>
      </c>
      <c r="AZ267" s="68"/>
      <c r="BA267" s="67">
        <f t="shared" si="1402"/>
        <v>0</v>
      </c>
      <c r="BB267" s="68">
        <v>1</v>
      </c>
      <c r="BC267" s="67">
        <f t="shared" si="1403"/>
        <v>24333.54</v>
      </c>
      <c r="BD267" s="68"/>
      <c r="BE267" s="67">
        <f t="shared" si="1404"/>
        <v>0</v>
      </c>
      <c r="BF267" s="68">
        <v>3</v>
      </c>
      <c r="BG267" s="67">
        <f t="shared" si="1405"/>
        <v>79637.039999999979</v>
      </c>
      <c r="BH267" s="68">
        <v>3</v>
      </c>
      <c r="BI267" s="67">
        <f t="shared" si="1406"/>
        <v>79637.039999999979</v>
      </c>
      <c r="BJ267" s="68"/>
      <c r="BK267" s="67">
        <f t="shared" si="1407"/>
        <v>0</v>
      </c>
      <c r="BL267" s="68"/>
      <c r="BM267" s="67">
        <f t="shared" si="1408"/>
        <v>0</v>
      </c>
      <c r="BN267" s="68">
        <f>3-2</f>
        <v>1</v>
      </c>
      <c r="BO267" s="67">
        <f t="shared" si="1409"/>
        <v>29200.248</v>
      </c>
      <c r="BP267" s="68"/>
      <c r="BQ267" s="67">
        <f t="shared" si="1410"/>
        <v>0</v>
      </c>
      <c r="BR267" s="68"/>
      <c r="BS267" s="67">
        <f t="shared" si="1411"/>
        <v>0</v>
      </c>
      <c r="BT267" s="68"/>
      <c r="BU267" s="67">
        <f t="shared" si="1412"/>
        <v>0</v>
      </c>
      <c r="BV267" s="68"/>
      <c r="BW267" s="67">
        <f t="shared" si="1413"/>
        <v>0</v>
      </c>
      <c r="BX267" s="68">
        <v>3</v>
      </c>
      <c r="BY267" s="67">
        <f t="shared" si="1414"/>
        <v>79637.039999999979</v>
      </c>
      <c r="BZ267" s="68"/>
      <c r="CA267" s="75">
        <f t="shared" si="1415"/>
        <v>0</v>
      </c>
      <c r="CB267" s="68"/>
      <c r="CC267" s="67">
        <f t="shared" si="1416"/>
        <v>0</v>
      </c>
      <c r="CD267" s="68"/>
      <c r="CE267" s="67">
        <f t="shared" si="1417"/>
        <v>0</v>
      </c>
      <c r="CF267" s="68"/>
      <c r="CG267" s="67">
        <f t="shared" si="1418"/>
        <v>0</v>
      </c>
      <c r="CH267" s="68"/>
      <c r="CI267" s="68">
        <f t="shared" si="1419"/>
        <v>0</v>
      </c>
      <c r="CJ267" s="68"/>
      <c r="CK267" s="67">
        <f t="shared" si="1420"/>
        <v>0</v>
      </c>
      <c r="CL267" s="68"/>
      <c r="CM267" s="67">
        <f t="shared" si="1421"/>
        <v>0</v>
      </c>
      <c r="CN267" s="68"/>
      <c r="CO267" s="67">
        <f t="shared" si="1422"/>
        <v>0</v>
      </c>
      <c r="CP267" s="68"/>
      <c r="CQ267" s="67">
        <f t="shared" si="1423"/>
        <v>0</v>
      </c>
      <c r="CR267" s="68">
        <v>1</v>
      </c>
      <c r="CS267" s="67">
        <f t="shared" si="1424"/>
        <v>24997.181999999993</v>
      </c>
      <c r="CT267" s="68">
        <v>3</v>
      </c>
      <c r="CU267" s="67">
        <f t="shared" si="1425"/>
        <v>74991.545999999973</v>
      </c>
      <c r="CV267" s="68"/>
      <c r="CW267" s="67">
        <f t="shared" si="1426"/>
        <v>0</v>
      </c>
      <c r="CX267" s="82"/>
      <c r="CY267" s="67">
        <f t="shared" si="1427"/>
        <v>0</v>
      </c>
      <c r="CZ267" s="68"/>
      <c r="DA267" s="67">
        <f t="shared" si="1428"/>
        <v>0</v>
      </c>
      <c r="DB267" s="68"/>
      <c r="DC267" s="73">
        <f t="shared" si="1429"/>
        <v>0</v>
      </c>
      <c r="DD267" s="68"/>
      <c r="DE267" s="67">
        <f t="shared" si="1430"/>
        <v>0</v>
      </c>
      <c r="DF267" s="83"/>
      <c r="DG267" s="67">
        <f t="shared" si="1431"/>
        <v>0</v>
      </c>
      <c r="DH267" s="68">
        <v>1</v>
      </c>
      <c r="DI267" s="67">
        <f t="shared" si="1432"/>
        <v>29996.618399999992</v>
      </c>
      <c r="DJ267" s="68"/>
      <c r="DK267" s="67">
        <f t="shared" si="1433"/>
        <v>0</v>
      </c>
      <c r="DL267" s="68">
        <v>3</v>
      </c>
      <c r="DM267" s="75">
        <f t="shared" si="1434"/>
        <v>146190.85199999996</v>
      </c>
      <c r="DN267" s="77">
        <f t="shared" si="1435"/>
        <v>27</v>
      </c>
      <c r="DO267" s="75">
        <f t="shared" si="1435"/>
        <v>768156.13439999986</v>
      </c>
    </row>
    <row r="268" spans="1:119" ht="30" customHeight="1" x14ac:dyDescent="0.25">
      <c r="A268" s="78"/>
      <c r="B268" s="79">
        <v>230</v>
      </c>
      <c r="C268" s="60" t="s">
        <v>395</v>
      </c>
      <c r="D268" s="61">
        <v>22900</v>
      </c>
      <c r="E268" s="80">
        <v>0.56000000000000005</v>
      </c>
      <c r="F268" s="80"/>
      <c r="G268" s="63">
        <v>1</v>
      </c>
      <c r="H268" s="64"/>
      <c r="I268" s="64"/>
      <c r="J268" s="61">
        <v>1.4</v>
      </c>
      <c r="K268" s="61">
        <v>1.68</v>
      </c>
      <c r="L268" s="61">
        <v>2.23</v>
      </c>
      <c r="M268" s="65">
        <v>2.57</v>
      </c>
      <c r="N268" s="68">
        <v>60</v>
      </c>
      <c r="O268" s="67">
        <f t="shared" si="1043"/>
        <v>1184937.6000000001</v>
      </c>
      <c r="P268" s="68">
        <v>66</v>
      </c>
      <c r="Q268" s="68">
        <f t="shared" si="1384"/>
        <v>1303431.3600000001</v>
      </c>
      <c r="R268" s="68">
        <v>8</v>
      </c>
      <c r="S268" s="67">
        <f t="shared" si="1385"/>
        <v>157991.68000000002</v>
      </c>
      <c r="T268" s="68"/>
      <c r="U268" s="67">
        <f t="shared" si="1386"/>
        <v>0</v>
      </c>
      <c r="V268" s="68">
        <v>0</v>
      </c>
      <c r="W268" s="67">
        <f t="shared" si="1387"/>
        <v>0</v>
      </c>
      <c r="X268" s="68">
        <v>0</v>
      </c>
      <c r="Y268" s="67">
        <f t="shared" si="1388"/>
        <v>0</v>
      </c>
      <c r="Z268" s="68"/>
      <c r="AA268" s="67">
        <f t="shared" si="1389"/>
        <v>0</v>
      </c>
      <c r="AB268" s="68">
        <v>0</v>
      </c>
      <c r="AC268" s="67">
        <f t="shared" si="1390"/>
        <v>0</v>
      </c>
      <c r="AD268" s="68"/>
      <c r="AE268" s="67">
        <f t="shared" si="1391"/>
        <v>0</v>
      </c>
      <c r="AF268" s="68">
        <v>0</v>
      </c>
      <c r="AG268" s="67">
        <f t="shared" si="1392"/>
        <v>0</v>
      </c>
      <c r="AH268" s="68"/>
      <c r="AI268" s="67">
        <f t="shared" si="1393"/>
        <v>0</v>
      </c>
      <c r="AJ268" s="68"/>
      <c r="AK268" s="67">
        <f t="shared" si="1394"/>
        <v>0</v>
      </c>
      <c r="AL268" s="82"/>
      <c r="AM268" s="67">
        <f t="shared" si="1395"/>
        <v>0</v>
      </c>
      <c r="AN268" s="68"/>
      <c r="AO268" s="73">
        <f t="shared" si="1396"/>
        <v>0</v>
      </c>
      <c r="AP268" s="68"/>
      <c r="AQ268" s="67">
        <f t="shared" si="1397"/>
        <v>0</v>
      </c>
      <c r="AR268" s="68"/>
      <c r="AS268" s="68">
        <f t="shared" si="1398"/>
        <v>0</v>
      </c>
      <c r="AT268" s="68">
        <v>0</v>
      </c>
      <c r="AU268" s="68">
        <f t="shared" si="1399"/>
        <v>0</v>
      </c>
      <c r="AV268" s="68">
        <v>0</v>
      </c>
      <c r="AW268" s="67">
        <f t="shared" si="1400"/>
        <v>0</v>
      </c>
      <c r="AX268" s="68">
        <v>0</v>
      </c>
      <c r="AY268" s="67">
        <f t="shared" si="1401"/>
        <v>0</v>
      </c>
      <c r="AZ268" s="68">
        <v>0</v>
      </c>
      <c r="BA268" s="67">
        <f t="shared" si="1402"/>
        <v>0</v>
      </c>
      <c r="BB268" s="68">
        <v>21</v>
      </c>
      <c r="BC268" s="67">
        <f t="shared" si="1403"/>
        <v>414728.16000000003</v>
      </c>
      <c r="BD268" s="68">
        <v>5</v>
      </c>
      <c r="BE268" s="67">
        <f t="shared" si="1404"/>
        <v>98744.8</v>
      </c>
      <c r="BF268" s="68">
        <v>11</v>
      </c>
      <c r="BG268" s="67">
        <f t="shared" si="1405"/>
        <v>236987.51999999999</v>
      </c>
      <c r="BH268" s="68">
        <v>43</v>
      </c>
      <c r="BI268" s="67">
        <f t="shared" si="1406"/>
        <v>926405.76</v>
      </c>
      <c r="BJ268" s="68">
        <v>0</v>
      </c>
      <c r="BK268" s="67">
        <f t="shared" si="1407"/>
        <v>0</v>
      </c>
      <c r="BL268" s="68">
        <v>0</v>
      </c>
      <c r="BM268" s="67">
        <f t="shared" si="1408"/>
        <v>0</v>
      </c>
      <c r="BN268" s="68">
        <f>8-2</f>
        <v>6</v>
      </c>
      <c r="BO268" s="67">
        <f t="shared" si="1409"/>
        <v>142192.51200000002</v>
      </c>
      <c r="BP268" s="68">
        <v>11</v>
      </c>
      <c r="BQ268" s="67">
        <f t="shared" si="1410"/>
        <v>236987.51999999999</v>
      </c>
      <c r="BR268" s="68">
        <v>3</v>
      </c>
      <c r="BS268" s="67">
        <f t="shared" si="1411"/>
        <v>80791.200000000012</v>
      </c>
      <c r="BT268" s="68">
        <v>1</v>
      </c>
      <c r="BU268" s="67">
        <f t="shared" si="1412"/>
        <v>19389.888000000003</v>
      </c>
      <c r="BV268" s="68">
        <v>9</v>
      </c>
      <c r="BW268" s="67">
        <f t="shared" si="1413"/>
        <v>242373.6</v>
      </c>
      <c r="BX268" s="68">
        <v>19</v>
      </c>
      <c r="BY268" s="67">
        <f t="shared" si="1414"/>
        <v>409342.08</v>
      </c>
      <c r="BZ268" s="68"/>
      <c r="CA268" s="75">
        <f t="shared" si="1415"/>
        <v>0</v>
      </c>
      <c r="CB268" s="68">
        <v>0</v>
      </c>
      <c r="CC268" s="67">
        <f t="shared" si="1416"/>
        <v>0</v>
      </c>
      <c r="CD268" s="68">
        <v>0</v>
      </c>
      <c r="CE268" s="67">
        <f t="shared" si="1417"/>
        <v>0</v>
      </c>
      <c r="CF268" s="68">
        <v>0</v>
      </c>
      <c r="CG268" s="67">
        <f t="shared" si="1418"/>
        <v>0</v>
      </c>
      <c r="CH268" s="68"/>
      <c r="CI268" s="68">
        <f t="shared" si="1419"/>
        <v>0</v>
      </c>
      <c r="CJ268" s="68"/>
      <c r="CK268" s="67">
        <f t="shared" si="1420"/>
        <v>0</v>
      </c>
      <c r="CL268" s="68">
        <v>3</v>
      </c>
      <c r="CM268" s="67">
        <f t="shared" si="1421"/>
        <v>37702.560000000005</v>
      </c>
      <c r="CN268" s="68"/>
      <c r="CO268" s="67">
        <f t="shared" si="1422"/>
        <v>0</v>
      </c>
      <c r="CP268" s="68"/>
      <c r="CQ268" s="67">
        <f t="shared" si="1423"/>
        <v>0</v>
      </c>
      <c r="CR268" s="68">
        <v>4</v>
      </c>
      <c r="CS268" s="67">
        <f t="shared" si="1424"/>
        <v>81150.271999999997</v>
      </c>
      <c r="CT268" s="68">
        <v>40</v>
      </c>
      <c r="CU268" s="67">
        <f t="shared" si="1425"/>
        <v>811502.72</v>
      </c>
      <c r="CV268" s="68">
        <v>0</v>
      </c>
      <c r="CW268" s="67">
        <f t="shared" si="1426"/>
        <v>0</v>
      </c>
      <c r="CX268" s="82"/>
      <c r="CY268" s="67">
        <f t="shared" si="1427"/>
        <v>0</v>
      </c>
      <c r="CZ268" s="68"/>
      <c r="DA268" s="67">
        <f t="shared" si="1428"/>
        <v>0</v>
      </c>
      <c r="DB268" s="68">
        <v>0</v>
      </c>
      <c r="DC268" s="73">
        <f t="shared" si="1429"/>
        <v>0</v>
      </c>
      <c r="DD268" s="68">
        <v>1</v>
      </c>
      <c r="DE268" s="67">
        <f t="shared" si="1430"/>
        <v>21544.320000000003</v>
      </c>
      <c r="DF268" s="83"/>
      <c r="DG268" s="67">
        <f t="shared" si="1431"/>
        <v>0</v>
      </c>
      <c r="DH268" s="68">
        <v>1</v>
      </c>
      <c r="DI268" s="67">
        <f t="shared" si="1432"/>
        <v>24345.081600000001</v>
      </c>
      <c r="DJ268" s="68"/>
      <c r="DK268" s="67">
        <f t="shared" si="1433"/>
        <v>0</v>
      </c>
      <c r="DL268" s="68">
        <v>4</v>
      </c>
      <c r="DM268" s="75">
        <f t="shared" si="1434"/>
        <v>158196.864</v>
      </c>
      <c r="DN268" s="77">
        <f t="shared" si="1435"/>
        <v>316</v>
      </c>
      <c r="DO268" s="75">
        <f t="shared" si="1435"/>
        <v>6588745.4975999994</v>
      </c>
    </row>
    <row r="269" spans="1:119" ht="30" customHeight="1" x14ac:dyDescent="0.25">
      <c r="A269" s="78"/>
      <c r="B269" s="79">
        <v>231</v>
      </c>
      <c r="C269" s="60" t="s">
        <v>396</v>
      </c>
      <c r="D269" s="61">
        <v>22900</v>
      </c>
      <c r="E269" s="80">
        <v>0.74</v>
      </c>
      <c r="F269" s="80"/>
      <c r="G269" s="63">
        <v>1</v>
      </c>
      <c r="H269" s="64"/>
      <c r="I269" s="64"/>
      <c r="J269" s="61">
        <v>1.4</v>
      </c>
      <c r="K269" s="61">
        <v>1.68</v>
      </c>
      <c r="L269" s="61">
        <v>2.23</v>
      </c>
      <c r="M269" s="65">
        <v>2.57</v>
      </c>
      <c r="N269" s="68"/>
      <c r="O269" s="67">
        <f t="shared" si="1043"/>
        <v>0</v>
      </c>
      <c r="P269" s="68">
        <v>8</v>
      </c>
      <c r="Q269" s="68">
        <f t="shared" si="1384"/>
        <v>208774.72</v>
      </c>
      <c r="R269" s="68">
        <v>6</v>
      </c>
      <c r="S269" s="67">
        <f t="shared" si="1385"/>
        <v>156581.04</v>
      </c>
      <c r="T269" s="68"/>
      <c r="U269" s="67">
        <f t="shared" si="1386"/>
        <v>0</v>
      </c>
      <c r="V269" s="68">
        <v>0</v>
      </c>
      <c r="W269" s="67">
        <f t="shared" si="1387"/>
        <v>0</v>
      </c>
      <c r="X269" s="68">
        <v>0</v>
      </c>
      <c r="Y269" s="67">
        <f t="shared" si="1388"/>
        <v>0</v>
      </c>
      <c r="Z269" s="68"/>
      <c r="AA269" s="67">
        <f t="shared" si="1389"/>
        <v>0</v>
      </c>
      <c r="AB269" s="68">
        <v>0</v>
      </c>
      <c r="AC269" s="67">
        <f t="shared" si="1390"/>
        <v>0</v>
      </c>
      <c r="AD269" s="68"/>
      <c r="AE269" s="67">
        <f t="shared" si="1391"/>
        <v>0</v>
      </c>
      <c r="AF269" s="68">
        <v>0</v>
      </c>
      <c r="AG269" s="67">
        <f t="shared" si="1392"/>
        <v>0</v>
      </c>
      <c r="AH269" s="68"/>
      <c r="AI269" s="67">
        <f t="shared" si="1393"/>
        <v>0</v>
      </c>
      <c r="AJ269" s="68"/>
      <c r="AK269" s="67">
        <f t="shared" si="1394"/>
        <v>0</v>
      </c>
      <c r="AL269" s="82"/>
      <c r="AM269" s="67">
        <f t="shared" si="1395"/>
        <v>0</v>
      </c>
      <c r="AN269" s="68">
        <v>2</v>
      </c>
      <c r="AO269" s="73">
        <f t="shared" si="1396"/>
        <v>62632.416000000005</v>
      </c>
      <c r="AP269" s="68"/>
      <c r="AQ269" s="67">
        <f t="shared" si="1397"/>
        <v>0</v>
      </c>
      <c r="AR269" s="68"/>
      <c r="AS269" s="68">
        <f t="shared" si="1398"/>
        <v>0</v>
      </c>
      <c r="AT269" s="68">
        <v>0</v>
      </c>
      <c r="AU269" s="68">
        <f t="shared" si="1399"/>
        <v>0</v>
      </c>
      <c r="AV269" s="68">
        <v>0</v>
      </c>
      <c r="AW269" s="67">
        <f t="shared" si="1400"/>
        <v>0</v>
      </c>
      <c r="AX269" s="68">
        <v>0</v>
      </c>
      <c r="AY269" s="67">
        <f t="shared" si="1401"/>
        <v>0</v>
      </c>
      <c r="AZ269" s="68">
        <v>0</v>
      </c>
      <c r="BA269" s="67">
        <f t="shared" si="1402"/>
        <v>0</v>
      </c>
      <c r="BB269" s="68">
        <v>5</v>
      </c>
      <c r="BC269" s="67">
        <f t="shared" si="1403"/>
        <v>130484.2</v>
      </c>
      <c r="BD269" s="68">
        <v>1</v>
      </c>
      <c r="BE269" s="67">
        <f t="shared" si="1404"/>
        <v>26096.84</v>
      </c>
      <c r="BF269" s="68">
        <v>5</v>
      </c>
      <c r="BG269" s="67">
        <f t="shared" si="1405"/>
        <v>142346.4</v>
      </c>
      <c r="BH269" s="68">
        <v>19</v>
      </c>
      <c r="BI269" s="67">
        <f t="shared" si="1406"/>
        <v>540916.31999999995</v>
      </c>
      <c r="BJ269" s="68">
        <v>0</v>
      </c>
      <c r="BK269" s="67">
        <f t="shared" si="1407"/>
        <v>0</v>
      </c>
      <c r="BL269" s="68">
        <v>0</v>
      </c>
      <c r="BM269" s="67">
        <f t="shared" si="1408"/>
        <v>0</v>
      </c>
      <c r="BN269" s="68">
        <f>15-6</f>
        <v>9</v>
      </c>
      <c r="BO269" s="67">
        <f t="shared" si="1409"/>
        <v>281845.87200000003</v>
      </c>
      <c r="BP269" s="68">
        <v>3</v>
      </c>
      <c r="BQ269" s="67">
        <f t="shared" si="1410"/>
        <v>85407.84</v>
      </c>
      <c r="BR269" s="68">
        <v>7</v>
      </c>
      <c r="BS269" s="67">
        <f t="shared" si="1411"/>
        <v>249106.19999999998</v>
      </c>
      <c r="BT269" s="68">
        <v>4</v>
      </c>
      <c r="BU269" s="67">
        <f t="shared" si="1412"/>
        <v>102489.408</v>
      </c>
      <c r="BV269" s="68">
        <v>5</v>
      </c>
      <c r="BW269" s="67">
        <f t="shared" si="1413"/>
        <v>177933</v>
      </c>
      <c r="BX269" s="68">
        <v>9</v>
      </c>
      <c r="BY269" s="67">
        <f t="shared" si="1414"/>
        <v>256223.52</v>
      </c>
      <c r="BZ269" s="68"/>
      <c r="CA269" s="75">
        <f t="shared" si="1415"/>
        <v>0</v>
      </c>
      <c r="CB269" s="68">
        <v>0</v>
      </c>
      <c r="CC269" s="67">
        <f t="shared" si="1416"/>
        <v>0</v>
      </c>
      <c r="CD269" s="68">
        <v>0</v>
      </c>
      <c r="CE269" s="67">
        <f t="shared" si="1417"/>
        <v>0</v>
      </c>
      <c r="CF269" s="68">
        <v>0</v>
      </c>
      <c r="CG269" s="67">
        <f t="shared" si="1418"/>
        <v>0</v>
      </c>
      <c r="CH269" s="68"/>
      <c r="CI269" s="68">
        <f t="shared" si="1419"/>
        <v>0</v>
      </c>
      <c r="CJ269" s="68"/>
      <c r="CK269" s="67">
        <f t="shared" si="1420"/>
        <v>0</v>
      </c>
      <c r="CL269" s="68">
        <v>6</v>
      </c>
      <c r="CM269" s="67">
        <f t="shared" si="1421"/>
        <v>99642.48</v>
      </c>
      <c r="CN269" s="68"/>
      <c r="CO269" s="67">
        <f t="shared" si="1422"/>
        <v>0</v>
      </c>
      <c r="CP269" s="68"/>
      <c r="CQ269" s="67">
        <f t="shared" si="1423"/>
        <v>0</v>
      </c>
      <c r="CR269" s="68">
        <v>1</v>
      </c>
      <c r="CS269" s="67">
        <f t="shared" si="1424"/>
        <v>26808.571999999996</v>
      </c>
      <c r="CT269" s="68">
        <v>13</v>
      </c>
      <c r="CU269" s="67">
        <f t="shared" si="1425"/>
        <v>348511.43599999993</v>
      </c>
      <c r="CV269" s="68">
        <v>0</v>
      </c>
      <c r="CW269" s="67">
        <f t="shared" si="1426"/>
        <v>0</v>
      </c>
      <c r="CX269" s="82"/>
      <c r="CY269" s="67">
        <f t="shared" si="1427"/>
        <v>0</v>
      </c>
      <c r="CZ269" s="68"/>
      <c r="DA269" s="67">
        <f t="shared" si="1428"/>
        <v>0</v>
      </c>
      <c r="DB269" s="68">
        <v>0</v>
      </c>
      <c r="DC269" s="73">
        <f t="shared" si="1429"/>
        <v>0</v>
      </c>
      <c r="DD269" s="68">
        <v>1</v>
      </c>
      <c r="DE269" s="67">
        <f t="shared" si="1430"/>
        <v>28469.279999999999</v>
      </c>
      <c r="DF269" s="83"/>
      <c r="DG269" s="67">
        <f t="shared" si="1431"/>
        <v>0</v>
      </c>
      <c r="DH269" s="68"/>
      <c r="DI269" s="67">
        <f t="shared" si="1432"/>
        <v>0</v>
      </c>
      <c r="DJ269" s="68">
        <v>1</v>
      </c>
      <c r="DK269" s="67">
        <f t="shared" si="1433"/>
        <v>45347.495999999999</v>
      </c>
      <c r="DL269" s="68">
        <v>8</v>
      </c>
      <c r="DM269" s="75">
        <f t="shared" si="1434"/>
        <v>418091.71199999994</v>
      </c>
      <c r="DN269" s="77">
        <f t="shared" si="1435"/>
        <v>113</v>
      </c>
      <c r="DO269" s="75">
        <f t="shared" si="1435"/>
        <v>3387708.7519999994</v>
      </c>
    </row>
    <row r="270" spans="1:119" ht="30" customHeight="1" x14ac:dyDescent="0.25">
      <c r="A270" s="78"/>
      <c r="B270" s="79">
        <v>232</v>
      </c>
      <c r="C270" s="60" t="s">
        <v>397</v>
      </c>
      <c r="D270" s="61">
        <v>22900</v>
      </c>
      <c r="E270" s="80">
        <v>1.44</v>
      </c>
      <c r="F270" s="80"/>
      <c r="G270" s="63">
        <v>1</v>
      </c>
      <c r="H270" s="64"/>
      <c r="I270" s="64"/>
      <c r="J270" s="61">
        <v>1.4</v>
      </c>
      <c r="K270" s="61">
        <v>1.68</v>
      </c>
      <c r="L270" s="61">
        <v>2.23</v>
      </c>
      <c r="M270" s="65">
        <v>2.57</v>
      </c>
      <c r="N270" s="68">
        <v>388</v>
      </c>
      <c r="O270" s="67">
        <f t="shared" si="1043"/>
        <v>19703819.52</v>
      </c>
      <c r="P270" s="68">
        <v>230</v>
      </c>
      <c r="Q270" s="68">
        <f t="shared" si="1384"/>
        <v>11680099.200000001</v>
      </c>
      <c r="R270" s="68">
        <v>273</v>
      </c>
      <c r="S270" s="67">
        <f t="shared" si="1385"/>
        <v>13863769.92</v>
      </c>
      <c r="T270" s="68"/>
      <c r="U270" s="67">
        <f t="shared" si="1386"/>
        <v>0</v>
      </c>
      <c r="V270" s="68">
        <v>0</v>
      </c>
      <c r="W270" s="67">
        <f t="shared" si="1387"/>
        <v>0</v>
      </c>
      <c r="X270" s="68">
        <v>0</v>
      </c>
      <c r="Y270" s="67">
        <f t="shared" si="1388"/>
        <v>0</v>
      </c>
      <c r="Z270" s="68"/>
      <c r="AA270" s="67">
        <f t="shared" si="1389"/>
        <v>0</v>
      </c>
      <c r="AB270" s="68">
        <v>0</v>
      </c>
      <c r="AC270" s="67">
        <f t="shared" si="1390"/>
        <v>0</v>
      </c>
      <c r="AD270" s="68">
        <v>11</v>
      </c>
      <c r="AE270" s="67">
        <f t="shared" si="1391"/>
        <v>558613.44000000006</v>
      </c>
      <c r="AF270" s="68">
        <v>0</v>
      </c>
      <c r="AG270" s="67">
        <f t="shared" si="1392"/>
        <v>0</v>
      </c>
      <c r="AH270" s="68"/>
      <c r="AI270" s="67">
        <f t="shared" si="1393"/>
        <v>0</v>
      </c>
      <c r="AJ270" s="68"/>
      <c r="AK270" s="67">
        <f t="shared" si="1394"/>
        <v>0</v>
      </c>
      <c r="AL270" s="82"/>
      <c r="AM270" s="67">
        <f t="shared" si="1395"/>
        <v>0</v>
      </c>
      <c r="AN270" s="68">
        <v>3</v>
      </c>
      <c r="AO270" s="73">
        <f t="shared" si="1396"/>
        <v>182818.94400000002</v>
      </c>
      <c r="AP270" s="68"/>
      <c r="AQ270" s="67">
        <f t="shared" si="1397"/>
        <v>0</v>
      </c>
      <c r="AR270" s="68">
        <v>10</v>
      </c>
      <c r="AS270" s="68">
        <f t="shared" si="1398"/>
        <v>415497.6</v>
      </c>
      <c r="AT270" s="68"/>
      <c r="AU270" s="68">
        <f t="shared" si="1399"/>
        <v>0</v>
      </c>
      <c r="AV270" s="68">
        <v>0</v>
      </c>
      <c r="AW270" s="67">
        <f t="shared" si="1400"/>
        <v>0</v>
      </c>
      <c r="AX270" s="68">
        <v>0</v>
      </c>
      <c r="AY270" s="67">
        <f t="shared" si="1401"/>
        <v>0</v>
      </c>
      <c r="AZ270" s="68">
        <v>0</v>
      </c>
      <c r="BA270" s="67">
        <f t="shared" si="1402"/>
        <v>0</v>
      </c>
      <c r="BB270" s="68">
        <v>17</v>
      </c>
      <c r="BC270" s="67">
        <f t="shared" si="1403"/>
        <v>863311.67999999993</v>
      </c>
      <c r="BD270" s="68">
        <v>11</v>
      </c>
      <c r="BE270" s="67">
        <f t="shared" si="1404"/>
        <v>558613.44000000006</v>
      </c>
      <c r="BF270" s="68">
        <v>101</v>
      </c>
      <c r="BG270" s="67">
        <f t="shared" si="1405"/>
        <v>5595367.6799999997</v>
      </c>
      <c r="BH270" s="68">
        <v>169</v>
      </c>
      <c r="BI270" s="67">
        <f t="shared" si="1406"/>
        <v>9362545.9199999999</v>
      </c>
      <c r="BJ270" s="68">
        <v>0</v>
      </c>
      <c r="BK270" s="67">
        <f t="shared" si="1407"/>
        <v>0</v>
      </c>
      <c r="BL270" s="68">
        <v>0</v>
      </c>
      <c r="BM270" s="67">
        <f t="shared" si="1408"/>
        <v>0</v>
      </c>
      <c r="BN270" s="68">
        <f>63-4</f>
        <v>59</v>
      </c>
      <c r="BO270" s="67">
        <f t="shared" si="1409"/>
        <v>3595439.2320000003</v>
      </c>
      <c r="BP270" s="68">
        <v>10</v>
      </c>
      <c r="BQ270" s="67">
        <f t="shared" si="1410"/>
        <v>553996.79999999993</v>
      </c>
      <c r="BR270" s="68">
        <v>12</v>
      </c>
      <c r="BS270" s="67">
        <f t="shared" si="1411"/>
        <v>830995.20000000007</v>
      </c>
      <c r="BT270" s="68">
        <v>3</v>
      </c>
      <c r="BU270" s="67">
        <f t="shared" si="1412"/>
        <v>149579.136</v>
      </c>
      <c r="BV270" s="68">
        <v>11</v>
      </c>
      <c r="BW270" s="67">
        <f t="shared" si="1413"/>
        <v>761745.6</v>
      </c>
      <c r="BX270" s="68">
        <v>11</v>
      </c>
      <c r="BY270" s="67">
        <f t="shared" si="1414"/>
        <v>609396.47999999998</v>
      </c>
      <c r="BZ270" s="68">
        <v>7</v>
      </c>
      <c r="CA270" s="75">
        <f t="shared" si="1415"/>
        <v>387797.76000000001</v>
      </c>
      <c r="CB270" s="68">
        <v>0</v>
      </c>
      <c r="CC270" s="67">
        <f t="shared" si="1416"/>
        <v>0</v>
      </c>
      <c r="CD270" s="68">
        <v>0</v>
      </c>
      <c r="CE270" s="67">
        <f t="shared" si="1417"/>
        <v>0</v>
      </c>
      <c r="CF270" s="68">
        <v>0</v>
      </c>
      <c r="CG270" s="67">
        <f t="shared" si="1418"/>
        <v>0</v>
      </c>
      <c r="CH270" s="68"/>
      <c r="CI270" s="68">
        <f t="shared" si="1419"/>
        <v>0</v>
      </c>
      <c r="CJ270" s="68"/>
      <c r="CK270" s="67">
        <f t="shared" si="1420"/>
        <v>0</v>
      </c>
      <c r="CL270" s="68">
        <v>2</v>
      </c>
      <c r="CM270" s="67">
        <f t="shared" si="1421"/>
        <v>64632.959999999985</v>
      </c>
      <c r="CN270" s="68"/>
      <c r="CO270" s="67">
        <f t="shared" si="1422"/>
        <v>0</v>
      </c>
      <c r="CP270" s="68"/>
      <c r="CQ270" s="67">
        <f t="shared" si="1423"/>
        <v>0</v>
      </c>
      <c r="CR270" s="68">
        <v>12</v>
      </c>
      <c r="CS270" s="67">
        <f t="shared" si="1424"/>
        <v>626016.38399999985</v>
      </c>
      <c r="CT270" s="68">
        <v>10</v>
      </c>
      <c r="CU270" s="67">
        <f t="shared" si="1425"/>
        <v>521680.31999999989</v>
      </c>
      <c r="CV270" s="68"/>
      <c r="CW270" s="67">
        <f t="shared" si="1426"/>
        <v>0</v>
      </c>
      <c r="CX270" s="82"/>
      <c r="CY270" s="67">
        <f t="shared" si="1427"/>
        <v>0</v>
      </c>
      <c r="CZ270" s="68"/>
      <c r="DA270" s="67">
        <f t="shared" si="1428"/>
        <v>0</v>
      </c>
      <c r="DB270" s="68">
        <v>0</v>
      </c>
      <c r="DC270" s="73">
        <f t="shared" si="1429"/>
        <v>0</v>
      </c>
      <c r="DD270" s="68">
        <v>3</v>
      </c>
      <c r="DE270" s="67">
        <f t="shared" si="1430"/>
        <v>166199.04000000001</v>
      </c>
      <c r="DF270" s="83">
        <v>4</v>
      </c>
      <c r="DG270" s="67">
        <f t="shared" si="1431"/>
        <v>265918.46399999998</v>
      </c>
      <c r="DH270" s="68">
        <v>8</v>
      </c>
      <c r="DI270" s="67">
        <f t="shared" si="1432"/>
        <v>500813.10719999997</v>
      </c>
      <c r="DJ270" s="68">
        <v>1</v>
      </c>
      <c r="DK270" s="67">
        <f t="shared" si="1433"/>
        <v>88243.775999999998</v>
      </c>
      <c r="DL270" s="68">
        <v>9</v>
      </c>
      <c r="DM270" s="75">
        <f t="shared" si="1434"/>
        <v>915281.85600000003</v>
      </c>
      <c r="DN270" s="77">
        <f t="shared" si="1435"/>
        <v>1375</v>
      </c>
      <c r="DO270" s="75">
        <f t="shared" si="1435"/>
        <v>72822193.459199995</v>
      </c>
    </row>
    <row r="271" spans="1:119" ht="30" customHeight="1" x14ac:dyDescent="0.25">
      <c r="A271" s="78"/>
      <c r="B271" s="79">
        <v>233</v>
      </c>
      <c r="C271" s="60" t="s">
        <v>398</v>
      </c>
      <c r="D271" s="61">
        <v>22900</v>
      </c>
      <c r="E271" s="80">
        <v>7.07</v>
      </c>
      <c r="F271" s="80"/>
      <c r="G271" s="127">
        <v>1</v>
      </c>
      <c r="H271" s="128"/>
      <c r="I271" s="128"/>
      <c r="J271" s="61">
        <v>1.4</v>
      </c>
      <c r="K271" s="61">
        <v>1.68</v>
      </c>
      <c r="L271" s="61">
        <v>2.23</v>
      </c>
      <c r="M271" s="65">
        <v>2.57</v>
      </c>
      <c r="N271" s="68"/>
      <c r="O271" s="67">
        <f t="shared" ref="O271:O272" si="1436">(N271*$D271*$E271*$G271*$J271)</f>
        <v>0</v>
      </c>
      <c r="P271" s="68">
        <v>100</v>
      </c>
      <c r="Q271" s="68">
        <f t="shared" ref="Q271:Q272" si="1437">(P271*$D271*$E271*$G271*$J271)</f>
        <v>22666420</v>
      </c>
      <c r="R271" s="68"/>
      <c r="S271" s="67">
        <f t="shared" ref="S271:S272" si="1438">(R271*$D271*$E271*$G271*$J271)</f>
        <v>0</v>
      </c>
      <c r="T271" s="68"/>
      <c r="U271" s="67">
        <f t="shared" ref="U271:U272" si="1439">(T271*$D271*$E271*$G271*$J271)</f>
        <v>0</v>
      </c>
      <c r="V271" s="68">
        <v>0</v>
      </c>
      <c r="W271" s="67">
        <f t="shared" ref="W271:W272" si="1440">(V271*$D271*$E271*$G271*$J271)</f>
        <v>0</v>
      </c>
      <c r="X271" s="68">
        <v>0</v>
      </c>
      <c r="Y271" s="67">
        <f t="shared" ref="Y271:Y272" si="1441">(X271*$D271*$E271*$G271*$J271)</f>
        <v>0</v>
      </c>
      <c r="Z271" s="68"/>
      <c r="AA271" s="67">
        <f t="shared" ref="AA271:AA272" si="1442">(Z271*$D271*$E271*$G271*$J271)</f>
        <v>0</v>
      </c>
      <c r="AB271" s="68">
        <v>0</v>
      </c>
      <c r="AC271" s="67">
        <f t="shared" ref="AC271:AC272" si="1443">(AB271*$D271*$E271*$G271*$J271)</f>
        <v>0</v>
      </c>
      <c r="AD271" s="68"/>
      <c r="AE271" s="67">
        <f t="shared" ref="AE271:AE272" si="1444">(AD271*$D271*$E271*$G271*$J271)</f>
        <v>0</v>
      </c>
      <c r="AF271" s="68">
        <v>0</v>
      </c>
      <c r="AG271" s="67">
        <f t="shared" ref="AG271:AG272" si="1445">(AF271*$D271*$E271*$G271*$J271)</f>
        <v>0</v>
      </c>
      <c r="AH271" s="68"/>
      <c r="AI271" s="67">
        <f t="shared" ref="AI271:AI272" si="1446">(AH271*$D271*$E271*$G271*$J271)</f>
        <v>0</v>
      </c>
      <c r="AJ271" s="68"/>
      <c r="AK271" s="67">
        <f t="shared" ref="AK271:AK272" si="1447">(AJ271*$D271*$E271*$G271*$J271)</f>
        <v>0</v>
      </c>
      <c r="AL271" s="82"/>
      <c r="AM271" s="67">
        <f t="shared" ref="AM271:AM272" si="1448">(AL271*$D271*$E271*$G271*$K271)</f>
        <v>0</v>
      </c>
      <c r="AN271" s="68">
        <v>0</v>
      </c>
      <c r="AO271" s="73">
        <f t="shared" ref="AO271:AO272" si="1449">(AN271*$D271*$E271*$G271*$K271)</f>
        <v>0</v>
      </c>
      <c r="AP271" s="68"/>
      <c r="AQ271" s="67">
        <f t="shared" ref="AQ271:AQ272" si="1450">(AP271*$D271*$E271*$G271*$J271)</f>
        <v>0</v>
      </c>
      <c r="AR271" s="68"/>
      <c r="AS271" s="68">
        <f t="shared" ref="AS271:AS272" si="1451">(AR271*$D271*$E271*$G271*$J271)</f>
        <v>0</v>
      </c>
      <c r="AT271" s="68"/>
      <c r="AU271" s="68">
        <f t="shared" ref="AU271:AU272" si="1452">(AT271*$D271*$E271*$G271*$J271)</f>
        <v>0</v>
      </c>
      <c r="AV271" s="68">
        <v>0</v>
      </c>
      <c r="AW271" s="67">
        <f t="shared" ref="AW271:AW272" si="1453">(AV271*$D271*$E271*$G271*$J271)</f>
        <v>0</v>
      </c>
      <c r="AX271" s="68">
        <v>0</v>
      </c>
      <c r="AY271" s="67">
        <f t="shared" ref="AY271:AY272" si="1454">(AX271*$D271*$E271*$G271*$J271)</f>
        <v>0</v>
      </c>
      <c r="AZ271" s="68">
        <v>0</v>
      </c>
      <c r="BA271" s="67">
        <f t="shared" ref="BA271:BA272" si="1455">(AZ271*$D271*$E271*$G271*$J271)</f>
        <v>0</v>
      </c>
      <c r="BB271" s="68"/>
      <c r="BC271" s="67">
        <f t="shared" ref="BC271:BC272" si="1456">(BB271*$D271*$E271*$G271*$J271)</f>
        <v>0</v>
      </c>
      <c r="BD271" s="68"/>
      <c r="BE271" s="67">
        <f t="shared" ref="BE271:BE272" si="1457">(BD271*$D271*$E271*$G271*$J271)</f>
        <v>0</v>
      </c>
      <c r="BF271" s="68"/>
      <c r="BG271" s="67">
        <f t="shared" ref="BG271:BG272" si="1458">(BF271*$D271*$E271*$G271*$K271)</f>
        <v>0</v>
      </c>
      <c r="BH271" s="68"/>
      <c r="BI271" s="67">
        <f t="shared" ref="BI271:BI272" si="1459">(BH271*$D271*$E271*$G271*$K271)</f>
        <v>0</v>
      </c>
      <c r="BJ271" s="68">
        <v>0</v>
      </c>
      <c r="BK271" s="67">
        <f t="shared" ref="BK271:BK272" si="1460">(BJ271*$D271*$E271*$G271*$K271)</f>
        <v>0</v>
      </c>
      <c r="BL271" s="68">
        <v>0</v>
      </c>
      <c r="BM271" s="67">
        <f t="shared" ref="BM271:BM272" si="1461">(BL271*$D271*$E271*$G271*$K271)</f>
        <v>0</v>
      </c>
      <c r="BN271" s="68"/>
      <c r="BO271" s="67">
        <f t="shared" ref="BO271:BO272" si="1462">(BN271*$D271*$E271*$G271*$K271)</f>
        <v>0</v>
      </c>
      <c r="BP271" s="68"/>
      <c r="BQ271" s="67">
        <f t="shared" ref="BQ271:BQ272" si="1463">(BP271*$D271*$E271*$G271*$K271)</f>
        <v>0</v>
      </c>
      <c r="BR271" s="68"/>
      <c r="BS271" s="67">
        <f t="shared" ref="BS271:BS272" si="1464">(BR271*$D271*$E271*$G271*$K271)</f>
        <v>0</v>
      </c>
      <c r="BT271" s="68"/>
      <c r="BU271" s="67">
        <f t="shared" ref="BU271:BU272" si="1465">(BT271*$D271*$E271*$G271*$K271)</f>
        <v>0</v>
      </c>
      <c r="BV271" s="68"/>
      <c r="BW271" s="67">
        <f t="shared" ref="BW271:BW272" si="1466">(BV271*$D271*$E271*$G271*$K271)</f>
        <v>0</v>
      </c>
      <c r="BX271" s="68"/>
      <c r="BY271" s="67">
        <f t="shared" ref="BY271:BY272" si="1467">(BX271*$D271*$E271*$G271*$K271)</f>
        <v>0</v>
      </c>
      <c r="BZ271" s="68"/>
      <c r="CA271" s="75">
        <f t="shared" ref="CA271:CA272" si="1468">(BZ271*$D271*$E271*$G271*$K271)</f>
        <v>0</v>
      </c>
      <c r="CB271" s="68">
        <v>0</v>
      </c>
      <c r="CC271" s="67">
        <f t="shared" ref="CC271:CC272" si="1469">(CB271*$D271*$E271*$G271*$J271)</f>
        <v>0</v>
      </c>
      <c r="CD271" s="68">
        <v>0</v>
      </c>
      <c r="CE271" s="67">
        <f t="shared" ref="CE271:CE272" si="1470">(CD271*$D271*$E271*$G271*$J271)</f>
        <v>0</v>
      </c>
      <c r="CF271" s="68">
        <v>0</v>
      </c>
      <c r="CG271" s="67">
        <f t="shared" ref="CG271:CG272" si="1471">(CF271*$D271*$E271*$G271*$J271)</f>
        <v>0</v>
      </c>
      <c r="CH271" s="68"/>
      <c r="CI271" s="68">
        <f t="shared" ref="CI271:CI272" si="1472">(CH271*$D271*$E271*$G271*$J271)</f>
        <v>0</v>
      </c>
      <c r="CJ271" s="68"/>
      <c r="CK271" s="67">
        <f t="shared" ref="CK271:CK272" si="1473">(CJ271*$D271*$E271*$G271*$K271)</f>
        <v>0</v>
      </c>
      <c r="CL271" s="68">
        <v>0</v>
      </c>
      <c r="CM271" s="67">
        <f t="shared" ref="CM271:CM272" si="1474">(CL271*$D271*$E271*$G271*$J271)</f>
        <v>0</v>
      </c>
      <c r="CN271" s="68"/>
      <c r="CO271" s="67">
        <f t="shared" ref="CO271:CO272" si="1475">(CN271*$D271*$E271*$G271*$J271)</f>
        <v>0</v>
      </c>
      <c r="CP271" s="68"/>
      <c r="CQ271" s="67">
        <f t="shared" ref="CQ271:CQ272" si="1476">(CP271*$D271*$E271*$G271*$J271)</f>
        <v>0</v>
      </c>
      <c r="CR271" s="68"/>
      <c r="CS271" s="67">
        <f t="shared" ref="CS271:CS272" si="1477">(CR271*$D271*$E271*$G271*$J271)</f>
        <v>0</v>
      </c>
      <c r="CT271" s="68"/>
      <c r="CU271" s="67">
        <f t="shared" ref="CU271:CU272" si="1478">(CT271*$D271*$E271*$G271*$J271)</f>
        <v>0</v>
      </c>
      <c r="CV271" s="68">
        <v>0</v>
      </c>
      <c r="CW271" s="67">
        <f t="shared" ref="CW271:CW272" si="1479">(CV271*$D271*$E271*$G271*$K271)</f>
        <v>0</v>
      </c>
      <c r="CX271" s="82"/>
      <c r="CY271" s="67">
        <f t="shared" ref="CY271:CY272" si="1480">(CX271*$D271*$E271*$G271*$K271)</f>
        <v>0</v>
      </c>
      <c r="CZ271" s="68"/>
      <c r="DA271" s="67">
        <f t="shared" ref="DA271:DA272" si="1481">(CZ271*$D271*$E271*$G271*$J271)</f>
        <v>0</v>
      </c>
      <c r="DB271" s="68">
        <v>0</v>
      </c>
      <c r="DC271" s="73">
        <f t="shared" ref="DC271:DC272" si="1482">(DB271*$D271*$E271*$G271*$K271)</f>
        <v>0</v>
      </c>
      <c r="DD271" s="68"/>
      <c r="DE271" s="67">
        <f t="shared" ref="DE271:DE272" si="1483">(DD271*$D271*$E271*$G271*$K271)</f>
        <v>0</v>
      </c>
      <c r="DF271" s="83"/>
      <c r="DG271" s="67">
        <f t="shared" ref="DG271:DG272" si="1484">(DF271*$D271*$E271*$G271*$K271)</f>
        <v>0</v>
      </c>
      <c r="DH271" s="68"/>
      <c r="DI271" s="67">
        <f t="shared" ref="DI271:DI272" si="1485">(DH271*$D271*$E271*$G271*$K271)</f>
        <v>0</v>
      </c>
      <c r="DJ271" s="68"/>
      <c r="DK271" s="67">
        <f t="shared" ref="DK271:DK272" si="1486">(DJ271*$D271*$E271*$G271*$L271)</f>
        <v>0</v>
      </c>
      <c r="DL271" s="68"/>
      <c r="DM271" s="75">
        <f t="shared" ref="DM271:DM272" si="1487">(DL271*$D271*$E271*$G271*$M271)</f>
        <v>0</v>
      </c>
      <c r="DN271" s="77">
        <f t="shared" si="1435"/>
        <v>100</v>
      </c>
      <c r="DO271" s="75">
        <f t="shared" si="1435"/>
        <v>22666420</v>
      </c>
    </row>
    <row r="272" spans="1:119" ht="15.75" customHeight="1" x14ac:dyDescent="0.25">
      <c r="A272" s="78"/>
      <c r="B272" s="79">
        <v>234</v>
      </c>
      <c r="C272" s="60" t="s">
        <v>399</v>
      </c>
      <c r="D272" s="61">
        <v>22900</v>
      </c>
      <c r="E272" s="80">
        <v>4.46</v>
      </c>
      <c r="F272" s="80"/>
      <c r="G272" s="63">
        <v>1</v>
      </c>
      <c r="H272" s="64"/>
      <c r="I272" s="64"/>
      <c r="J272" s="61">
        <v>1.4</v>
      </c>
      <c r="K272" s="61">
        <v>1.68</v>
      </c>
      <c r="L272" s="61">
        <v>2.23</v>
      </c>
      <c r="M272" s="65">
        <v>2.57</v>
      </c>
      <c r="N272" s="68">
        <v>70</v>
      </c>
      <c r="O272" s="67">
        <f t="shared" si="1436"/>
        <v>10009132</v>
      </c>
      <c r="P272" s="68">
        <v>300</v>
      </c>
      <c r="Q272" s="68">
        <f t="shared" si="1437"/>
        <v>42896280</v>
      </c>
      <c r="R272" s="68"/>
      <c r="S272" s="67">
        <f t="shared" si="1438"/>
        <v>0</v>
      </c>
      <c r="T272" s="68"/>
      <c r="U272" s="67">
        <f t="shared" si="1439"/>
        <v>0</v>
      </c>
      <c r="V272" s="68"/>
      <c r="W272" s="67">
        <f t="shared" si="1440"/>
        <v>0</v>
      </c>
      <c r="X272" s="68"/>
      <c r="Y272" s="67">
        <f t="shared" si="1441"/>
        <v>0</v>
      </c>
      <c r="Z272" s="68"/>
      <c r="AA272" s="67">
        <f t="shared" si="1442"/>
        <v>0</v>
      </c>
      <c r="AB272" s="68"/>
      <c r="AC272" s="67">
        <f t="shared" si="1443"/>
        <v>0</v>
      </c>
      <c r="AD272" s="68">
        <v>4</v>
      </c>
      <c r="AE272" s="67">
        <f t="shared" si="1444"/>
        <v>571950.39999999991</v>
      </c>
      <c r="AF272" s="68"/>
      <c r="AG272" s="67">
        <f t="shared" si="1445"/>
        <v>0</v>
      </c>
      <c r="AH272" s="68"/>
      <c r="AI272" s="67">
        <f t="shared" si="1446"/>
        <v>0</v>
      </c>
      <c r="AJ272" s="68"/>
      <c r="AK272" s="67">
        <f t="shared" si="1447"/>
        <v>0</v>
      </c>
      <c r="AL272" s="82"/>
      <c r="AM272" s="67">
        <f t="shared" si="1448"/>
        <v>0</v>
      </c>
      <c r="AN272" s="68"/>
      <c r="AO272" s="73">
        <f t="shared" si="1449"/>
        <v>0</v>
      </c>
      <c r="AP272" s="68"/>
      <c r="AQ272" s="67">
        <f t="shared" si="1450"/>
        <v>0</v>
      </c>
      <c r="AR272" s="68"/>
      <c r="AS272" s="68">
        <f t="shared" si="1451"/>
        <v>0</v>
      </c>
      <c r="AT272" s="68"/>
      <c r="AU272" s="68">
        <f t="shared" si="1452"/>
        <v>0</v>
      </c>
      <c r="AV272" s="68"/>
      <c r="AW272" s="67">
        <f t="shared" si="1453"/>
        <v>0</v>
      </c>
      <c r="AX272" s="68"/>
      <c r="AY272" s="67">
        <f t="shared" si="1454"/>
        <v>0</v>
      </c>
      <c r="AZ272" s="68"/>
      <c r="BA272" s="67">
        <f t="shared" si="1455"/>
        <v>0</v>
      </c>
      <c r="BB272" s="68"/>
      <c r="BC272" s="67">
        <f t="shared" si="1456"/>
        <v>0</v>
      </c>
      <c r="BD272" s="68"/>
      <c r="BE272" s="67">
        <f t="shared" si="1457"/>
        <v>0</v>
      </c>
      <c r="BF272" s="68"/>
      <c r="BG272" s="67">
        <f t="shared" si="1458"/>
        <v>0</v>
      </c>
      <c r="BH272" s="68"/>
      <c r="BI272" s="67">
        <f t="shared" si="1459"/>
        <v>0</v>
      </c>
      <c r="BJ272" s="68"/>
      <c r="BK272" s="67">
        <f t="shared" si="1460"/>
        <v>0</v>
      </c>
      <c r="BL272" s="68"/>
      <c r="BM272" s="67">
        <f t="shared" si="1461"/>
        <v>0</v>
      </c>
      <c r="BN272" s="68"/>
      <c r="BO272" s="67">
        <f t="shared" si="1462"/>
        <v>0</v>
      </c>
      <c r="BP272" s="68"/>
      <c r="BQ272" s="67">
        <f t="shared" si="1463"/>
        <v>0</v>
      </c>
      <c r="BR272" s="68"/>
      <c r="BS272" s="67">
        <f t="shared" si="1464"/>
        <v>0</v>
      </c>
      <c r="BT272" s="68"/>
      <c r="BU272" s="67">
        <f t="shared" si="1465"/>
        <v>0</v>
      </c>
      <c r="BV272" s="68"/>
      <c r="BW272" s="67">
        <f t="shared" si="1466"/>
        <v>0</v>
      </c>
      <c r="BX272" s="68"/>
      <c r="BY272" s="67">
        <f t="shared" si="1467"/>
        <v>0</v>
      </c>
      <c r="BZ272" s="68"/>
      <c r="CA272" s="75">
        <f t="shared" si="1468"/>
        <v>0</v>
      </c>
      <c r="CB272" s="68"/>
      <c r="CC272" s="67">
        <f t="shared" si="1469"/>
        <v>0</v>
      </c>
      <c r="CD272" s="68"/>
      <c r="CE272" s="67">
        <f t="shared" si="1470"/>
        <v>0</v>
      </c>
      <c r="CF272" s="68"/>
      <c r="CG272" s="67">
        <f t="shared" si="1471"/>
        <v>0</v>
      </c>
      <c r="CH272" s="68"/>
      <c r="CI272" s="68">
        <f t="shared" si="1472"/>
        <v>0</v>
      </c>
      <c r="CJ272" s="68"/>
      <c r="CK272" s="67">
        <f t="shared" si="1473"/>
        <v>0</v>
      </c>
      <c r="CL272" s="68"/>
      <c r="CM272" s="67">
        <f t="shared" si="1474"/>
        <v>0</v>
      </c>
      <c r="CN272" s="68"/>
      <c r="CO272" s="67">
        <f t="shared" si="1475"/>
        <v>0</v>
      </c>
      <c r="CP272" s="68"/>
      <c r="CQ272" s="67">
        <f t="shared" si="1476"/>
        <v>0</v>
      </c>
      <c r="CR272" s="68"/>
      <c r="CS272" s="67">
        <f t="shared" si="1477"/>
        <v>0</v>
      </c>
      <c r="CT272" s="68"/>
      <c r="CU272" s="67">
        <f t="shared" si="1478"/>
        <v>0</v>
      </c>
      <c r="CV272" s="68"/>
      <c r="CW272" s="67">
        <f t="shared" si="1479"/>
        <v>0</v>
      </c>
      <c r="CX272" s="82"/>
      <c r="CY272" s="67">
        <f t="shared" si="1480"/>
        <v>0</v>
      </c>
      <c r="CZ272" s="68"/>
      <c r="DA272" s="67">
        <f t="shared" si="1481"/>
        <v>0</v>
      </c>
      <c r="DB272" s="68"/>
      <c r="DC272" s="73">
        <f t="shared" si="1482"/>
        <v>0</v>
      </c>
      <c r="DD272" s="68"/>
      <c r="DE272" s="67">
        <f t="shared" si="1483"/>
        <v>0</v>
      </c>
      <c r="DF272" s="83"/>
      <c r="DG272" s="67">
        <f t="shared" si="1484"/>
        <v>0</v>
      </c>
      <c r="DH272" s="68"/>
      <c r="DI272" s="67">
        <f t="shared" si="1485"/>
        <v>0</v>
      </c>
      <c r="DJ272" s="68"/>
      <c r="DK272" s="67">
        <f t="shared" si="1486"/>
        <v>0</v>
      </c>
      <c r="DL272" s="68"/>
      <c r="DM272" s="75">
        <f t="shared" si="1487"/>
        <v>0</v>
      </c>
      <c r="DN272" s="77">
        <f t="shared" si="1435"/>
        <v>374</v>
      </c>
      <c r="DO272" s="75">
        <f t="shared" si="1435"/>
        <v>53477362.399999999</v>
      </c>
    </row>
    <row r="273" spans="1:119" ht="30" customHeight="1" x14ac:dyDescent="0.25">
      <c r="A273" s="78"/>
      <c r="B273" s="79">
        <v>235</v>
      </c>
      <c r="C273" s="60" t="s">
        <v>400</v>
      </c>
      <c r="D273" s="61">
        <v>22900</v>
      </c>
      <c r="E273" s="80">
        <v>0.79</v>
      </c>
      <c r="F273" s="80"/>
      <c r="G273" s="63">
        <v>1</v>
      </c>
      <c r="H273" s="64"/>
      <c r="I273" s="64"/>
      <c r="J273" s="61">
        <v>1.4</v>
      </c>
      <c r="K273" s="61">
        <v>1.68</v>
      </c>
      <c r="L273" s="61">
        <v>2.23</v>
      </c>
      <c r="M273" s="65">
        <v>2.57</v>
      </c>
      <c r="N273" s="68">
        <v>149</v>
      </c>
      <c r="O273" s="67">
        <f t="shared" ref="O273:O336" si="1488">(N273*$D273*$E273*$G273*$J273*$O$8)</f>
        <v>4151160.86</v>
      </c>
      <c r="P273" s="68">
        <v>120</v>
      </c>
      <c r="Q273" s="68">
        <f>(P273*$D273*$E273*$G273*$J273*$Q$8)</f>
        <v>3343216.8000000003</v>
      </c>
      <c r="R273" s="68">
        <v>54</v>
      </c>
      <c r="S273" s="67">
        <f>(R273*$D273*$E273*$G273*$J273*$S$8)</f>
        <v>1504447.56</v>
      </c>
      <c r="T273" s="68"/>
      <c r="U273" s="67">
        <f t="shared" ref="U273:U275" si="1489">(T273/12*7*$D273*$E273*$G273*$J273*$U$8)+(T273/12*5*$D273*$E273*$G273*$J273*$U$9)</f>
        <v>0</v>
      </c>
      <c r="V273" s="68"/>
      <c r="W273" s="67">
        <f>(V273*$D273*$E273*$G273*$J273*$W$8)</f>
        <v>0</v>
      </c>
      <c r="X273" s="68">
        <v>0</v>
      </c>
      <c r="Y273" s="67">
        <f>(X273*$D273*$E273*$G273*$J273*$Y$8)</f>
        <v>0</v>
      </c>
      <c r="Z273" s="68"/>
      <c r="AA273" s="67">
        <f>(Z273*$D273*$E273*$G273*$J273*$AA$8)</f>
        <v>0</v>
      </c>
      <c r="AB273" s="68">
        <v>0</v>
      </c>
      <c r="AC273" s="67">
        <f>(AB273*$D273*$E273*$G273*$J273*$AC$8)</f>
        <v>0</v>
      </c>
      <c r="AD273" s="68">
        <v>32</v>
      </c>
      <c r="AE273" s="67">
        <f>(AD273*$D273*$E273*$G273*$J273*$AE$8)</f>
        <v>891524.48</v>
      </c>
      <c r="AF273" s="68"/>
      <c r="AG273" s="67">
        <f>(AF273*$D273*$E273*$G273*$J273*$AG$8)</f>
        <v>0</v>
      </c>
      <c r="AH273" s="68">
        <v>20</v>
      </c>
      <c r="AI273" s="67">
        <f>(AH273*$D273*$E273*$G273*$J273*$AI$8)</f>
        <v>557202.79999999993</v>
      </c>
      <c r="AJ273" s="68"/>
      <c r="AK273" s="67">
        <f>(AJ273*$D273*$E273*$G273*$J273*$AK$8)</f>
        <v>0</v>
      </c>
      <c r="AL273" s="82"/>
      <c r="AM273" s="67">
        <f>(AL273*$D273*$E273*$G273*$K273*$AM$8)</f>
        <v>0</v>
      </c>
      <c r="AN273" s="68">
        <v>0</v>
      </c>
      <c r="AO273" s="73">
        <f>(AN273*$D273*$E273*$G273*$K273*$AO$8)</f>
        <v>0</v>
      </c>
      <c r="AP273" s="68"/>
      <c r="AQ273" s="67">
        <f>(AP273*$D273*$E273*$G273*$J273*$AQ$8)</f>
        <v>0</v>
      </c>
      <c r="AR273" s="68">
        <v>5</v>
      </c>
      <c r="AS273" s="68">
        <f>(AR273*$D273*$E273*$G273*$J273*$AS$8)</f>
        <v>113973.29999999999</v>
      </c>
      <c r="AT273" s="68">
        <v>1</v>
      </c>
      <c r="AU273" s="68">
        <f>(AT273*$D273*$E273*$G273*$J273*$AU$8)</f>
        <v>29126.509999999995</v>
      </c>
      <c r="AV273" s="68">
        <v>0</v>
      </c>
      <c r="AW273" s="67">
        <f>(AV273*$D273*$E273*$G273*$J273*$AW$8)</f>
        <v>0</v>
      </c>
      <c r="AX273" s="68">
        <v>0</v>
      </c>
      <c r="AY273" s="67">
        <f>(AX273*$D273*$E273*$G273*$J273*$AY$8)</f>
        <v>0</v>
      </c>
      <c r="AZ273" s="68">
        <v>0</v>
      </c>
      <c r="BA273" s="67">
        <f>(AZ273*$D273*$E273*$G273*$J273*$BA$8)</f>
        <v>0</v>
      </c>
      <c r="BB273" s="68">
        <v>4</v>
      </c>
      <c r="BC273" s="67">
        <f>(BB273*$D273*$E273*$G273*$J273*$BC$8)</f>
        <v>111440.56</v>
      </c>
      <c r="BD273" s="68">
        <v>13</v>
      </c>
      <c r="BE273" s="67">
        <f>(BD273*$D273*$E273*$G273*$J273*$BE$8)</f>
        <v>362181.82</v>
      </c>
      <c r="BF273" s="68">
        <v>51</v>
      </c>
      <c r="BG273" s="67">
        <f>(BF273*$D273*$E273*$G273*$K273*$BG$8)</f>
        <v>1550036.88</v>
      </c>
      <c r="BH273" s="68">
        <v>133</v>
      </c>
      <c r="BI273" s="67">
        <f>(BH273*$D273*$E273*$G273*$K273*$BI$8)</f>
        <v>4042253.04</v>
      </c>
      <c r="BJ273" s="68">
        <v>0</v>
      </c>
      <c r="BK273" s="67">
        <f>(BJ273*$D273*$E273*$G273*$K273*$BK$8)</f>
        <v>0</v>
      </c>
      <c r="BL273" s="68">
        <v>0</v>
      </c>
      <c r="BM273" s="67">
        <f>(BL273*$D273*$E273*$G273*$K273*$BM$8)</f>
        <v>0</v>
      </c>
      <c r="BN273" s="68">
        <f>76+15</f>
        <v>91</v>
      </c>
      <c r="BO273" s="67">
        <f>(BN273*$D273*$E273*$G273*$K273*$BO$8)</f>
        <v>3042327.2880000002</v>
      </c>
      <c r="BP273" s="68">
        <v>11</v>
      </c>
      <c r="BQ273" s="67">
        <f>(BP273*$D273*$E273*$G273*$K273*$BQ$8)</f>
        <v>334321.68</v>
      </c>
      <c r="BR273" s="68">
        <v>5</v>
      </c>
      <c r="BS273" s="67">
        <f>(BR273*$D273*$E273*$G273*$K273*$BS$8)</f>
        <v>189955.5</v>
      </c>
      <c r="BT273" s="68"/>
      <c r="BU273" s="67">
        <f>(BT273*$D273*$E273*$G273*$K273*$BU$8)</f>
        <v>0</v>
      </c>
      <c r="BV273" s="68">
        <v>45</v>
      </c>
      <c r="BW273" s="67">
        <f>(BV273*$D273*$E273*$G273*$K273*$BW$8)</f>
        <v>1709599.4999999998</v>
      </c>
      <c r="BX273" s="68">
        <v>63</v>
      </c>
      <c r="BY273" s="67">
        <f>(BX273*$D273*$E273*$G273*$K273*$BY$8)</f>
        <v>1914751.44</v>
      </c>
      <c r="BZ273" s="68">
        <v>3</v>
      </c>
      <c r="CA273" s="75">
        <f>(BZ273*$D273*$E273*$G273*$K273*$CA$8)</f>
        <v>91178.64</v>
      </c>
      <c r="CB273" s="68">
        <v>0</v>
      </c>
      <c r="CC273" s="67">
        <f>(CB273*$D273*$E273*$G273*$J273*$CC$8)</f>
        <v>0</v>
      </c>
      <c r="CD273" s="68">
        <v>0</v>
      </c>
      <c r="CE273" s="67">
        <f>(CD273*$D273*$E273*$G273*$J273*$CE$8)</f>
        <v>0</v>
      </c>
      <c r="CF273" s="68">
        <v>0</v>
      </c>
      <c r="CG273" s="67">
        <f>(CF273*$D273*$E273*$G273*$J273*$CG$8)</f>
        <v>0</v>
      </c>
      <c r="CH273" s="68"/>
      <c r="CI273" s="68">
        <f>(CH273*$D273*$E273*$G273*$J273*$CI$8)</f>
        <v>0</v>
      </c>
      <c r="CJ273" s="68"/>
      <c r="CK273" s="67">
        <f>(CJ273*$D273*$E273*$G273*$K273*$CK$8)</f>
        <v>0</v>
      </c>
      <c r="CL273" s="68">
        <v>0</v>
      </c>
      <c r="CM273" s="67">
        <f>(CL273*$D273*$E273*$G273*$J273*$CM$8)</f>
        <v>0</v>
      </c>
      <c r="CN273" s="68"/>
      <c r="CO273" s="67">
        <f>(CN273*$D273*$E273*$G273*$J273*$CO$8)</f>
        <v>0</v>
      </c>
      <c r="CP273" s="68">
        <v>1</v>
      </c>
      <c r="CQ273" s="67">
        <f>(CP273*$D273*$E273*$G273*$J273*$CQ$8)</f>
        <v>17729.179999999997</v>
      </c>
      <c r="CR273" s="68">
        <v>3</v>
      </c>
      <c r="CS273" s="67">
        <f>(CR273*$D273*$E273*$G273*$J273*$CS$8)</f>
        <v>85859.885999999984</v>
      </c>
      <c r="CT273" s="68">
        <v>3</v>
      </c>
      <c r="CU273" s="67">
        <f>(CT273*$D273*$E273*$G273*$J273*$CU$8)</f>
        <v>85859.885999999984</v>
      </c>
      <c r="CV273" s="68">
        <v>0</v>
      </c>
      <c r="CW273" s="67">
        <f>(CV273*$D273*$E273*$G273*$K273*$CW$8)</f>
        <v>0</v>
      </c>
      <c r="CX273" s="82"/>
      <c r="CY273" s="67">
        <f>(CX273*$D273*$E273*$G273*$K273*$CY$8)</f>
        <v>0</v>
      </c>
      <c r="CZ273" s="68"/>
      <c r="DA273" s="67">
        <f>(CZ273*$D273*$E273*$G273*$J273*$DA$8)</f>
        <v>0</v>
      </c>
      <c r="DB273" s="68">
        <v>0</v>
      </c>
      <c r="DC273" s="73">
        <f>(DB273*$D273*$E273*$G273*$K273*$DC$8)</f>
        <v>0</v>
      </c>
      <c r="DD273" s="68">
        <v>7</v>
      </c>
      <c r="DE273" s="67">
        <f>(DD273*$D273*$E273*$G273*$K273*$DE$8)</f>
        <v>212750.16</v>
      </c>
      <c r="DF273" s="83">
        <v>1</v>
      </c>
      <c r="DG273" s="67">
        <f>(DF273*$D273*$E273*$G273*$K273*$DG$8)</f>
        <v>36471.455999999998</v>
      </c>
      <c r="DH273" s="68">
        <v>13</v>
      </c>
      <c r="DI273" s="67">
        <f>(DH273*$D273*$E273*$G273*$K273*$DI$8)</f>
        <v>446471.40719999996</v>
      </c>
      <c r="DJ273" s="68"/>
      <c r="DK273" s="67">
        <f>(DJ273*$D273*$E273*$G273*$L273*$DK$8)</f>
        <v>0</v>
      </c>
      <c r="DL273" s="68">
        <v>4</v>
      </c>
      <c r="DM273" s="75">
        <f>(DL273*$D273*$E273*$G273*$M273*$DM$8)</f>
        <v>223170.57599999997</v>
      </c>
      <c r="DN273" s="77">
        <f t="shared" si="1435"/>
        <v>832</v>
      </c>
      <c r="DO273" s="75">
        <f t="shared" si="1435"/>
        <v>25047011.209200006</v>
      </c>
    </row>
    <row r="274" spans="1:119" ht="30" customHeight="1" x14ac:dyDescent="0.25">
      <c r="A274" s="78"/>
      <c r="B274" s="79">
        <v>236</v>
      </c>
      <c r="C274" s="60" t="s">
        <v>401</v>
      </c>
      <c r="D274" s="61">
        <v>22900</v>
      </c>
      <c r="E274" s="80">
        <v>0.93</v>
      </c>
      <c r="F274" s="80"/>
      <c r="G274" s="63">
        <v>1</v>
      </c>
      <c r="H274" s="64"/>
      <c r="I274" s="64"/>
      <c r="J274" s="61">
        <v>1.4</v>
      </c>
      <c r="K274" s="61">
        <v>1.68</v>
      </c>
      <c r="L274" s="61">
        <v>2.23</v>
      </c>
      <c r="M274" s="65">
        <v>2.57</v>
      </c>
      <c r="N274" s="68">
        <v>26</v>
      </c>
      <c r="O274" s="67">
        <f t="shared" si="1488"/>
        <v>852731.88</v>
      </c>
      <c r="P274" s="68">
        <v>90</v>
      </c>
      <c r="Q274" s="68">
        <f>(P274*$D274*$E274*$G274*$J274*$Q$8)</f>
        <v>2951764.2</v>
      </c>
      <c r="R274" s="68">
        <v>275</v>
      </c>
      <c r="S274" s="67">
        <f>(R274*$D274*$E274*$G274*$J274*$S$8)</f>
        <v>9019279.5</v>
      </c>
      <c r="T274" s="68"/>
      <c r="U274" s="67">
        <f t="shared" si="1489"/>
        <v>0</v>
      </c>
      <c r="V274" s="68">
        <v>0</v>
      </c>
      <c r="W274" s="67">
        <f>(V274*$D274*$E274*$G274*$J274*$W$8)</f>
        <v>0</v>
      </c>
      <c r="X274" s="68">
        <v>0</v>
      </c>
      <c r="Y274" s="67">
        <f>(X274*$D274*$E274*$G274*$J274*$Y$8)</f>
        <v>0</v>
      </c>
      <c r="Z274" s="68"/>
      <c r="AA274" s="67">
        <f>(Z274*$D274*$E274*$G274*$J274*$AA$8)</f>
        <v>0</v>
      </c>
      <c r="AB274" s="68">
        <v>0</v>
      </c>
      <c r="AC274" s="67">
        <f>(AB274*$D274*$E274*$G274*$J274*$AC$8)</f>
        <v>0</v>
      </c>
      <c r="AD274" s="68"/>
      <c r="AE274" s="67">
        <f>(AD274*$D274*$E274*$G274*$J274*$AE$8)</f>
        <v>0</v>
      </c>
      <c r="AF274" s="68">
        <v>0</v>
      </c>
      <c r="AG274" s="67">
        <f>(AF274*$D274*$E274*$G274*$J274*$AG$8)</f>
        <v>0</v>
      </c>
      <c r="AH274" s="68">
        <v>337</v>
      </c>
      <c r="AI274" s="67">
        <f>(AH274*$D274*$E274*$G274*$J274*$AI$8)</f>
        <v>11052717.060000001</v>
      </c>
      <c r="AJ274" s="68"/>
      <c r="AK274" s="67">
        <f>(AJ274*$D274*$E274*$G274*$J274*$AK$8)</f>
        <v>0</v>
      </c>
      <c r="AL274" s="81">
        <v>1</v>
      </c>
      <c r="AM274" s="67">
        <f>(AL274*$D274*$E274*$G274*$K274*$AM$8)</f>
        <v>39356.856</v>
      </c>
      <c r="AN274" s="68">
        <v>0</v>
      </c>
      <c r="AO274" s="73">
        <f>(AN274*$D274*$E274*$G274*$K274*$AO$8)</f>
        <v>0</v>
      </c>
      <c r="AP274" s="68"/>
      <c r="AQ274" s="67">
        <f>(AP274*$D274*$E274*$G274*$J274*$AQ$8)</f>
        <v>0</v>
      </c>
      <c r="AR274" s="68"/>
      <c r="AS274" s="68">
        <f>(AR274*$D274*$E274*$G274*$J274*$AS$8)</f>
        <v>0</v>
      </c>
      <c r="AT274" s="68"/>
      <c r="AU274" s="68">
        <f>(AT274*$D274*$E274*$G274*$J274*$AU$8)</f>
        <v>0</v>
      </c>
      <c r="AV274" s="68">
        <v>0</v>
      </c>
      <c r="AW274" s="67">
        <f>(AV274*$D274*$E274*$G274*$J274*$AW$8)</f>
        <v>0</v>
      </c>
      <c r="AX274" s="68">
        <v>0</v>
      </c>
      <c r="AY274" s="67">
        <f>(AX274*$D274*$E274*$G274*$J274*$AY$8)</f>
        <v>0</v>
      </c>
      <c r="AZ274" s="68">
        <v>0</v>
      </c>
      <c r="BA274" s="67">
        <f>(AZ274*$D274*$E274*$G274*$J274*$BA$8)</f>
        <v>0</v>
      </c>
      <c r="BB274" s="68"/>
      <c r="BC274" s="67">
        <f>(BB274*$D274*$E274*$G274*$J274*$BC$8)</f>
        <v>0</v>
      </c>
      <c r="BD274" s="68">
        <v>3</v>
      </c>
      <c r="BE274" s="67">
        <f>(BD274*$D274*$E274*$G274*$J274*$BE$8)</f>
        <v>98392.14</v>
      </c>
      <c r="BF274" s="68">
        <v>7</v>
      </c>
      <c r="BG274" s="67">
        <f>(BF274*$D274*$E274*$G274*$K274*$BG$8)</f>
        <v>250452.72</v>
      </c>
      <c r="BH274" s="68">
        <v>241</v>
      </c>
      <c r="BI274" s="67">
        <f>(BH274*$D274*$E274*$G274*$K274*$BI$8)</f>
        <v>8622729.3599999994</v>
      </c>
      <c r="BJ274" s="68">
        <v>0</v>
      </c>
      <c r="BK274" s="67">
        <f>(BJ274*$D274*$E274*$G274*$K274*$BK$8)</f>
        <v>0</v>
      </c>
      <c r="BL274" s="68">
        <v>0</v>
      </c>
      <c r="BM274" s="67">
        <f>(BL274*$D274*$E274*$G274*$K274*$BM$8)</f>
        <v>0</v>
      </c>
      <c r="BN274" s="68">
        <f>44-4</f>
        <v>40</v>
      </c>
      <c r="BO274" s="67">
        <f>(BN274*$D274*$E274*$G274*$K274*$BO$8)</f>
        <v>1574274.24</v>
      </c>
      <c r="BP274" s="68">
        <v>3</v>
      </c>
      <c r="BQ274" s="67">
        <f>(BP274*$D274*$E274*$G274*$K274*$BQ$8)</f>
        <v>107336.87999999999</v>
      </c>
      <c r="BR274" s="68">
        <v>9</v>
      </c>
      <c r="BS274" s="67">
        <f>(BR274*$D274*$E274*$G274*$K274*$BS$8)</f>
        <v>402513.30000000005</v>
      </c>
      <c r="BT274" s="68"/>
      <c r="BU274" s="67">
        <f>(BT274*$D274*$E274*$G274*$K274*$BU$8)</f>
        <v>0</v>
      </c>
      <c r="BV274" s="68">
        <v>1</v>
      </c>
      <c r="BW274" s="67">
        <f>(BV274*$D274*$E274*$G274*$K274*$BW$8)</f>
        <v>44723.7</v>
      </c>
      <c r="BX274" s="68">
        <v>8</v>
      </c>
      <c r="BY274" s="67">
        <f>(BX274*$D274*$E274*$G274*$K274*$BY$8)</f>
        <v>286231.67999999999</v>
      </c>
      <c r="BZ274" s="68">
        <v>3</v>
      </c>
      <c r="CA274" s="75">
        <f>(BZ274*$D274*$E274*$G274*$K274*$CA$8)</f>
        <v>107336.87999999999</v>
      </c>
      <c r="CB274" s="68">
        <v>0</v>
      </c>
      <c r="CC274" s="67">
        <f>(CB274*$D274*$E274*$G274*$J274*$CC$8)</f>
        <v>0</v>
      </c>
      <c r="CD274" s="68">
        <v>0</v>
      </c>
      <c r="CE274" s="67">
        <f>(CD274*$D274*$E274*$G274*$J274*$CE$8)</f>
        <v>0</v>
      </c>
      <c r="CF274" s="68">
        <v>0</v>
      </c>
      <c r="CG274" s="67">
        <f>(CF274*$D274*$E274*$G274*$J274*$CG$8)</f>
        <v>0</v>
      </c>
      <c r="CH274" s="68"/>
      <c r="CI274" s="68">
        <f>(CH274*$D274*$E274*$G274*$J274*$CI$8)</f>
        <v>0</v>
      </c>
      <c r="CJ274" s="68"/>
      <c r="CK274" s="67">
        <f>(CJ274*$D274*$E274*$G274*$K274*$CK$8)</f>
        <v>0</v>
      </c>
      <c r="CL274" s="68">
        <v>0</v>
      </c>
      <c r="CM274" s="67">
        <f>(CL274*$D274*$E274*$G274*$J274*$CM$8)</f>
        <v>0</v>
      </c>
      <c r="CN274" s="68"/>
      <c r="CO274" s="67">
        <f>(CN274*$D274*$E274*$G274*$J274*$CO$8)</f>
        <v>0</v>
      </c>
      <c r="CP274" s="68">
        <v>2</v>
      </c>
      <c r="CQ274" s="67">
        <f>(CP274*$D274*$E274*$G274*$J274*$CQ$8)</f>
        <v>41742.119999999995</v>
      </c>
      <c r="CR274" s="68">
        <v>4</v>
      </c>
      <c r="CS274" s="67">
        <f>(CR274*$D274*$E274*$G274*$J274*$CS$8)</f>
        <v>134767.416</v>
      </c>
      <c r="CT274" s="68">
        <v>25</v>
      </c>
      <c r="CU274" s="67">
        <f>(CT274*$D274*$E274*$G274*$J274*$CU$8)</f>
        <v>842296.35</v>
      </c>
      <c r="CV274" s="68">
        <v>0</v>
      </c>
      <c r="CW274" s="67">
        <f>(CV274*$D274*$E274*$G274*$K274*$CW$8)</f>
        <v>0</v>
      </c>
      <c r="CX274" s="82"/>
      <c r="CY274" s="67">
        <f>(CX274*$D274*$E274*$G274*$K274*$CY$8)</f>
        <v>0</v>
      </c>
      <c r="CZ274" s="68"/>
      <c r="DA274" s="67">
        <f>(CZ274*$D274*$E274*$G274*$J274*$DA$8)</f>
        <v>0</v>
      </c>
      <c r="DB274" s="68">
        <v>0</v>
      </c>
      <c r="DC274" s="73">
        <f>(DB274*$D274*$E274*$G274*$K274*$DC$8)</f>
        <v>0</v>
      </c>
      <c r="DD274" s="68"/>
      <c r="DE274" s="67">
        <f>(DD274*$D274*$E274*$G274*$K274*$DE$8)</f>
        <v>0</v>
      </c>
      <c r="DF274" s="83"/>
      <c r="DG274" s="67">
        <f>(DF274*$D274*$E274*$G274*$K274*$DG$8)</f>
        <v>0</v>
      </c>
      <c r="DH274" s="68"/>
      <c r="DI274" s="67">
        <f>(DH274*$D274*$E274*$G274*$K274*$DI$8)</f>
        <v>0</v>
      </c>
      <c r="DJ274" s="68"/>
      <c r="DK274" s="67">
        <f>(DJ274*$D274*$E274*$G274*$L274*$DK$8)</f>
        <v>0</v>
      </c>
      <c r="DL274" s="68">
        <v>1</v>
      </c>
      <c r="DM274" s="75">
        <f>(DL274*$D274*$E274*$G274*$M274*$DM$8)</f>
        <v>65679.947999999989</v>
      </c>
      <c r="DN274" s="77">
        <f t="shared" si="1435"/>
        <v>1076</v>
      </c>
      <c r="DO274" s="75">
        <f t="shared" si="1435"/>
        <v>36494326.230000004</v>
      </c>
    </row>
    <row r="275" spans="1:119" ht="30" customHeight="1" x14ac:dyDescent="0.25">
      <c r="A275" s="78"/>
      <c r="B275" s="79">
        <v>237</v>
      </c>
      <c r="C275" s="60" t="s">
        <v>402</v>
      </c>
      <c r="D275" s="61">
        <v>22900</v>
      </c>
      <c r="E275" s="80">
        <v>1.37</v>
      </c>
      <c r="F275" s="80"/>
      <c r="G275" s="63">
        <v>1</v>
      </c>
      <c r="H275" s="64"/>
      <c r="I275" s="64"/>
      <c r="J275" s="61">
        <v>1.4</v>
      </c>
      <c r="K275" s="61">
        <v>1.68</v>
      </c>
      <c r="L275" s="61">
        <v>2.23</v>
      </c>
      <c r="M275" s="65">
        <v>2.57</v>
      </c>
      <c r="N275" s="68">
        <v>187</v>
      </c>
      <c r="O275" s="67">
        <f t="shared" si="1488"/>
        <v>9034796.540000001</v>
      </c>
      <c r="P275" s="68">
        <v>855</v>
      </c>
      <c r="Q275" s="68">
        <f>(P275*$D275*$E275*$G275*$J275*$Q$8)</f>
        <v>41308829.100000001</v>
      </c>
      <c r="R275" s="68">
        <v>270</v>
      </c>
      <c r="S275" s="67">
        <f>(R275*$D275*$E275*$G275*$J275*$S$8)</f>
        <v>13044893.4</v>
      </c>
      <c r="T275" s="68"/>
      <c r="U275" s="67">
        <f t="shared" si="1489"/>
        <v>0</v>
      </c>
      <c r="V275" s="68"/>
      <c r="W275" s="67">
        <f>(V275*$D275*$E275*$G275*$J275*$W$8)</f>
        <v>0</v>
      </c>
      <c r="X275" s="68">
        <v>0</v>
      </c>
      <c r="Y275" s="67">
        <f>(X275*$D275*$E275*$G275*$J275*$Y$8)</f>
        <v>0</v>
      </c>
      <c r="Z275" s="68"/>
      <c r="AA275" s="67">
        <f>(Z275*$D275*$E275*$G275*$J275*$AA$8)</f>
        <v>0</v>
      </c>
      <c r="AB275" s="68">
        <v>0</v>
      </c>
      <c r="AC275" s="67">
        <f>(AB275*$D275*$E275*$G275*$J275*$AC$8)</f>
        <v>0</v>
      </c>
      <c r="AD275" s="68">
        <v>72</v>
      </c>
      <c r="AE275" s="67">
        <f>(AD275*$D275*$E275*$G275*$J275*$AE$8)</f>
        <v>3478638.24</v>
      </c>
      <c r="AF275" s="68">
        <v>0</v>
      </c>
      <c r="AG275" s="67">
        <f>(AF275*$D275*$E275*$G275*$J275*$AG$8)</f>
        <v>0</v>
      </c>
      <c r="AH275" s="68">
        <v>128</v>
      </c>
      <c r="AI275" s="67">
        <f>(AH275*$D275*$E275*$G275*$J275*$AI$8)</f>
        <v>6184245.7600000007</v>
      </c>
      <c r="AJ275" s="68">
        <v>9</v>
      </c>
      <c r="AK275" s="67">
        <f>(AJ275*$D275*$E275*$G275*$J275*$AK$8)</f>
        <v>434829.78</v>
      </c>
      <c r="AL275" s="82"/>
      <c r="AM275" s="67">
        <f>(AL275*$D275*$E275*$G275*$K275*$AM$8)</f>
        <v>0</v>
      </c>
      <c r="AN275" s="68"/>
      <c r="AO275" s="73">
        <f>(AN275*$D275*$E275*$G275*$K275*$AO$8)</f>
        <v>0</v>
      </c>
      <c r="AP275" s="68"/>
      <c r="AQ275" s="67">
        <f>(AP275*$D275*$E275*$G275*$J275*$AQ$8)</f>
        <v>0</v>
      </c>
      <c r="AR275" s="68"/>
      <c r="AS275" s="68">
        <f>(AR275*$D275*$E275*$G275*$J275*$AS$8)</f>
        <v>0</v>
      </c>
      <c r="AT275" s="68">
        <v>55</v>
      </c>
      <c r="AU275" s="68">
        <f>(AT275*$D275*$E275*$G275*$J275*$AU$8)</f>
        <v>2778079.15</v>
      </c>
      <c r="AV275" s="68"/>
      <c r="AW275" s="67">
        <f>(AV275*$D275*$E275*$G275*$J275*$AW$8)</f>
        <v>0</v>
      </c>
      <c r="AX275" s="68"/>
      <c r="AY275" s="67">
        <f>(AX275*$D275*$E275*$G275*$J275*$AY$8)</f>
        <v>0</v>
      </c>
      <c r="AZ275" s="68"/>
      <c r="BA275" s="67">
        <f>(AZ275*$D275*$E275*$G275*$J275*$BA$8)</f>
        <v>0</v>
      </c>
      <c r="BB275" s="68">
        <v>8</v>
      </c>
      <c r="BC275" s="67">
        <f>(BB275*$D275*$E275*$G275*$J275*$BC$8)</f>
        <v>386515.36000000004</v>
      </c>
      <c r="BD275" s="68">
        <v>12</v>
      </c>
      <c r="BE275" s="67">
        <f>(BD275*$D275*$E275*$G275*$J275*$BE$8)</f>
        <v>579773.04</v>
      </c>
      <c r="BF275" s="68">
        <v>171</v>
      </c>
      <c r="BG275" s="67">
        <f>(BF275*$D275*$E275*$G275*$K275*$BG$8)</f>
        <v>9012835.4399999995</v>
      </c>
      <c r="BH275" s="68">
        <v>220</v>
      </c>
      <c r="BI275" s="67">
        <f>(BH275*$D275*$E275*$G275*$K275*$BI$8)</f>
        <v>11595460.800000001</v>
      </c>
      <c r="BJ275" s="68">
        <v>0</v>
      </c>
      <c r="BK275" s="67">
        <f>(BJ275*$D275*$E275*$G275*$K275*$BK$8)</f>
        <v>0</v>
      </c>
      <c r="BL275" s="68">
        <v>0</v>
      </c>
      <c r="BM275" s="67">
        <f>(BL275*$D275*$E275*$G275*$K275*$BM$8)</f>
        <v>0</v>
      </c>
      <c r="BN275" s="68">
        <f>51-10</f>
        <v>41</v>
      </c>
      <c r="BO275" s="67">
        <f>(BN275*$D275*$E275*$G275*$K275*$BO$8)</f>
        <v>2377069.4640000002</v>
      </c>
      <c r="BP275" s="68">
        <v>16</v>
      </c>
      <c r="BQ275" s="67">
        <f>(BP275*$D275*$E275*$G275*$K275*$BQ$8)</f>
        <v>843306.24000000011</v>
      </c>
      <c r="BR275" s="68">
        <v>12</v>
      </c>
      <c r="BS275" s="67">
        <f>(BR275*$D275*$E275*$G275*$K275*$BS$8)</f>
        <v>790599.60000000009</v>
      </c>
      <c r="BT275" s="68"/>
      <c r="BU275" s="67">
        <f>(BT275*$D275*$E275*$G275*$K275*$BU$8)</f>
        <v>0</v>
      </c>
      <c r="BV275" s="68">
        <v>28</v>
      </c>
      <c r="BW275" s="67">
        <f>(BV275*$D275*$E275*$G275*$K275*$BW$8)</f>
        <v>1844732.4000000001</v>
      </c>
      <c r="BX275" s="68">
        <v>79</v>
      </c>
      <c r="BY275" s="67">
        <f>(BX275*$D275*$E275*$G275*$K275*$BY$8)</f>
        <v>4163824.56</v>
      </c>
      <c r="BZ275" s="68">
        <v>3</v>
      </c>
      <c r="CA275" s="75">
        <f>(BZ275*$D275*$E275*$G275*$K275*$CA$8)</f>
        <v>158119.92000000001</v>
      </c>
      <c r="CB275" s="68"/>
      <c r="CC275" s="67">
        <f>(CB275*$D275*$E275*$G275*$J275*$CC$8)</f>
        <v>0</v>
      </c>
      <c r="CD275" s="68"/>
      <c r="CE275" s="67">
        <f>(CD275*$D275*$E275*$G275*$J275*$CE$8)</f>
        <v>0</v>
      </c>
      <c r="CF275" s="68"/>
      <c r="CG275" s="67">
        <f>(CF275*$D275*$E275*$G275*$J275*$CG$8)</f>
        <v>0</v>
      </c>
      <c r="CH275" s="68"/>
      <c r="CI275" s="68">
        <f>(CH275*$D275*$E275*$G275*$J275*$CI$8)</f>
        <v>0</v>
      </c>
      <c r="CJ275" s="68"/>
      <c r="CK275" s="67">
        <f>(CJ275*$D275*$E275*$G275*$K275*$CK$8)</f>
        <v>0</v>
      </c>
      <c r="CL275" s="68">
        <v>0</v>
      </c>
      <c r="CM275" s="67">
        <f>(CL275*$D275*$E275*$G275*$J275*$CM$8)</f>
        <v>0</v>
      </c>
      <c r="CN275" s="68"/>
      <c r="CO275" s="67">
        <f>(CN275*$D275*$E275*$G275*$J275*$CO$8)</f>
        <v>0</v>
      </c>
      <c r="CP275" s="68">
        <v>17</v>
      </c>
      <c r="CQ275" s="67">
        <f>(CP275*$D275*$E275*$G275*$J275*$CQ$8)</f>
        <v>522674.17999999988</v>
      </c>
      <c r="CR275" s="68">
        <v>7</v>
      </c>
      <c r="CS275" s="67">
        <f>(CR275*$D275*$E275*$G275*$J275*$CS$8)</f>
        <v>347424.60200000001</v>
      </c>
      <c r="CT275" s="68">
        <v>17</v>
      </c>
      <c r="CU275" s="67">
        <f>(CT275*$D275*$E275*$G275*$J275*$CU$8)</f>
        <v>843745.46199999982</v>
      </c>
      <c r="CV275" s="68">
        <v>0</v>
      </c>
      <c r="CW275" s="67">
        <f>(CV275*$D275*$E275*$G275*$K275*$CW$8)</f>
        <v>0</v>
      </c>
      <c r="CX275" s="82"/>
      <c r="CY275" s="67">
        <f>(CX275*$D275*$E275*$G275*$K275*$CY$8)</f>
        <v>0</v>
      </c>
      <c r="CZ275" s="68"/>
      <c r="DA275" s="67">
        <f>(CZ275*$D275*$E275*$G275*$J275*$DA$8)</f>
        <v>0</v>
      </c>
      <c r="DB275" s="68">
        <v>0</v>
      </c>
      <c r="DC275" s="73">
        <f>(DB275*$D275*$E275*$G275*$K275*$DC$8)</f>
        <v>0</v>
      </c>
      <c r="DD275" s="68">
        <v>5</v>
      </c>
      <c r="DE275" s="67">
        <f>(DD275*$D275*$E275*$G275*$K275*$DE$8)</f>
        <v>263533.2</v>
      </c>
      <c r="DF275" s="83"/>
      <c r="DG275" s="67">
        <f>(DF275*$D275*$E275*$G275*$K275*$DG$8)</f>
        <v>0</v>
      </c>
      <c r="DH275" s="68">
        <v>4</v>
      </c>
      <c r="DI275" s="67">
        <f>(DH275*$D275*$E275*$G275*$K275*$DI$8)</f>
        <v>238234.0128</v>
      </c>
      <c r="DJ275" s="68"/>
      <c r="DK275" s="67">
        <f>(DJ275*$D275*$E275*$G275*$L275*$DK$8)</f>
        <v>0</v>
      </c>
      <c r="DL275" s="68">
        <v>1</v>
      </c>
      <c r="DM275" s="75">
        <f>(DL275*$D275*$E275*$G275*$M275*$DM$8)</f>
        <v>96754.331999999995</v>
      </c>
      <c r="DN275" s="77">
        <f t="shared" si="1435"/>
        <v>2217</v>
      </c>
      <c r="DO275" s="75">
        <f t="shared" si="1435"/>
        <v>110328914.58280002</v>
      </c>
    </row>
    <row r="276" spans="1:119" ht="30" customHeight="1" x14ac:dyDescent="0.25">
      <c r="A276" s="78"/>
      <c r="B276" s="79">
        <v>238</v>
      </c>
      <c r="C276" s="60" t="s">
        <v>403</v>
      </c>
      <c r="D276" s="61">
        <v>22900</v>
      </c>
      <c r="E276" s="80">
        <v>2.42</v>
      </c>
      <c r="F276" s="80"/>
      <c r="G276" s="127">
        <v>1</v>
      </c>
      <c r="H276" s="128"/>
      <c r="I276" s="128"/>
      <c r="J276" s="61">
        <v>1.4</v>
      </c>
      <c r="K276" s="61">
        <v>1.68</v>
      </c>
      <c r="L276" s="61">
        <v>2.23</v>
      </c>
      <c r="M276" s="65">
        <v>2.57</v>
      </c>
      <c r="N276" s="68">
        <v>166</v>
      </c>
      <c r="O276" s="67">
        <f t="shared" ref="O276:O277" si="1490">(N276*$D276*$E276*$G276*$J276)</f>
        <v>12879143.199999999</v>
      </c>
      <c r="P276" s="68">
        <f>521-230</f>
        <v>291</v>
      </c>
      <c r="Q276" s="68">
        <f t="shared" ref="Q276:Q277" si="1491">(P276*$D276*$E276*$G276*$J276)</f>
        <v>22577293.199999999</v>
      </c>
      <c r="R276" s="68">
        <v>45</v>
      </c>
      <c r="S276" s="67">
        <f t="shared" ref="S276:S277" si="1492">(R276*$D276*$E276*$G276*$J276)</f>
        <v>3491334</v>
      </c>
      <c r="T276" s="68"/>
      <c r="U276" s="67">
        <f t="shared" ref="U276:U277" si="1493">(T276*$D276*$E276*$G276*$J276)</f>
        <v>0</v>
      </c>
      <c r="V276" s="68"/>
      <c r="W276" s="67">
        <f t="shared" ref="W276:W277" si="1494">(V276*$D276*$E276*$G276*$J276)</f>
        <v>0</v>
      </c>
      <c r="X276" s="68">
        <v>0</v>
      </c>
      <c r="Y276" s="67">
        <f t="shared" ref="Y276:Y277" si="1495">(X276*$D276*$E276*$G276*$J276)</f>
        <v>0</v>
      </c>
      <c r="Z276" s="68"/>
      <c r="AA276" s="67">
        <f t="shared" ref="AA276:AA277" si="1496">(Z276*$D276*$E276*$G276*$J276)</f>
        <v>0</v>
      </c>
      <c r="AB276" s="68">
        <v>0</v>
      </c>
      <c r="AC276" s="67">
        <f t="shared" ref="AC276:AC277" si="1497">(AB276*$D276*$E276*$G276*$J276)</f>
        <v>0</v>
      </c>
      <c r="AD276" s="68">
        <v>7</v>
      </c>
      <c r="AE276" s="67">
        <f t="shared" ref="AE276:AE277" si="1498">(AD276*$D276*$E276*$G276*$J276)</f>
        <v>543096.4</v>
      </c>
      <c r="AF276" s="68">
        <v>0</v>
      </c>
      <c r="AG276" s="67">
        <f t="shared" ref="AG276:AG277" si="1499">(AF276*$D276*$E276*$G276*$J276)</f>
        <v>0</v>
      </c>
      <c r="AH276" s="68">
        <v>3</v>
      </c>
      <c r="AI276" s="67">
        <f t="shared" ref="AI276:AI277" si="1500">(AH276*$D276*$E276*$G276*$J276)</f>
        <v>232755.59999999998</v>
      </c>
      <c r="AJ276" s="68"/>
      <c r="AK276" s="67">
        <f t="shared" ref="AK276:AK277" si="1501">(AJ276*$D276*$E276*$G276*$J276)</f>
        <v>0</v>
      </c>
      <c r="AL276" s="81"/>
      <c r="AM276" s="67">
        <f t="shared" ref="AM276:AM277" si="1502">(AL276*$D276*$E276*$G276*$K276)</f>
        <v>0</v>
      </c>
      <c r="AN276" s="68">
        <v>0</v>
      </c>
      <c r="AO276" s="73">
        <f t="shared" ref="AO276:AO277" si="1503">(AN276*$D276*$E276*$G276*$K276)</f>
        <v>0</v>
      </c>
      <c r="AP276" s="68"/>
      <c r="AQ276" s="67">
        <f t="shared" ref="AQ276:AQ277" si="1504">(AP276*$D276*$E276*$G276*$J276)</f>
        <v>0</v>
      </c>
      <c r="AR276" s="68"/>
      <c r="AS276" s="68">
        <f t="shared" ref="AS276:AS277" si="1505">(AR276*$D276*$E276*$G276*$J276)</f>
        <v>0</v>
      </c>
      <c r="AT276" s="68"/>
      <c r="AU276" s="68">
        <f t="shared" ref="AU276:AU277" si="1506">(AT276*$D276*$E276*$G276*$J276)</f>
        <v>0</v>
      </c>
      <c r="AV276" s="68"/>
      <c r="AW276" s="67">
        <f t="shared" ref="AW276:AW277" si="1507">(AV276*$D276*$E276*$G276*$J276)</f>
        <v>0</v>
      </c>
      <c r="AX276" s="68"/>
      <c r="AY276" s="67">
        <f t="shared" ref="AY276:AY277" si="1508">(AX276*$D276*$E276*$G276*$J276)</f>
        <v>0</v>
      </c>
      <c r="AZ276" s="68"/>
      <c r="BA276" s="67">
        <f t="shared" ref="BA276:BA277" si="1509">(AZ276*$D276*$E276*$G276*$J276)</f>
        <v>0</v>
      </c>
      <c r="BB276" s="68"/>
      <c r="BC276" s="67">
        <f t="shared" ref="BC276:BC277" si="1510">(BB276*$D276*$E276*$G276*$J276)</f>
        <v>0</v>
      </c>
      <c r="BD276" s="68">
        <v>1</v>
      </c>
      <c r="BE276" s="67">
        <f t="shared" ref="BE276:BE277" si="1511">(BD276*$D276*$E276*$G276*$J276)</f>
        <v>77585.2</v>
      </c>
      <c r="BF276" s="68">
        <v>4</v>
      </c>
      <c r="BG276" s="67">
        <f t="shared" ref="BG276:BG277" si="1512">(BF276*$D276*$E276*$G276*$K276)</f>
        <v>372408.95999999996</v>
      </c>
      <c r="BH276" s="68">
        <v>83</v>
      </c>
      <c r="BI276" s="67">
        <f t="shared" ref="BI276:BI277" si="1513">(BH276*$D276*$E276*$G276*$K276)</f>
        <v>7727485.9199999999</v>
      </c>
      <c r="BJ276" s="68">
        <v>0</v>
      </c>
      <c r="BK276" s="67">
        <f t="shared" ref="BK276:BK277" si="1514">(BJ276*$D276*$E276*$G276*$K276)</f>
        <v>0</v>
      </c>
      <c r="BL276" s="68">
        <v>0</v>
      </c>
      <c r="BM276" s="67">
        <f t="shared" ref="BM276:BM277" si="1515">(BL276*$D276*$E276*$G276*$K276)</f>
        <v>0</v>
      </c>
      <c r="BN276" s="68">
        <f>7-2</f>
        <v>5</v>
      </c>
      <c r="BO276" s="67">
        <f t="shared" ref="BO276:BO277" si="1516">(BN276*$D276*$E276*$G276*$K276)</f>
        <v>465511.2</v>
      </c>
      <c r="BP276" s="68">
        <v>16</v>
      </c>
      <c r="BQ276" s="67">
        <f t="shared" ref="BQ276:BQ277" si="1517">(BP276*$D276*$E276*$G276*$K276)</f>
        <v>1489635.8399999999</v>
      </c>
      <c r="BR276" s="68"/>
      <c r="BS276" s="67">
        <f t="shared" ref="BS276:BS277" si="1518">(BR276*$D276*$E276*$G276*$K276)</f>
        <v>0</v>
      </c>
      <c r="BT276" s="68"/>
      <c r="BU276" s="67">
        <f t="shared" ref="BU276:BU277" si="1519">(BT276*$D276*$E276*$G276*$K276)</f>
        <v>0</v>
      </c>
      <c r="BV276" s="68">
        <v>9</v>
      </c>
      <c r="BW276" s="67">
        <f t="shared" ref="BW276:BW277" si="1520">(BV276*$D276*$E276*$G276*$K276)</f>
        <v>837920.15999999992</v>
      </c>
      <c r="BX276" s="68">
        <v>5</v>
      </c>
      <c r="BY276" s="67">
        <f t="shared" ref="BY276:BY277" si="1521">(BX276*$D276*$E276*$G276*$K276)</f>
        <v>465511.2</v>
      </c>
      <c r="BZ276" s="68"/>
      <c r="CA276" s="75">
        <f t="shared" ref="CA276:CA277" si="1522">(BZ276*$D276*$E276*$G276*$K276)</f>
        <v>0</v>
      </c>
      <c r="CB276" s="68"/>
      <c r="CC276" s="67">
        <f t="shared" ref="CC276:CC277" si="1523">(CB276*$D276*$E276*$G276*$J276)</f>
        <v>0</v>
      </c>
      <c r="CD276" s="68"/>
      <c r="CE276" s="67">
        <f t="shared" ref="CE276:CE277" si="1524">(CD276*$D276*$E276*$G276*$J276)</f>
        <v>0</v>
      </c>
      <c r="CF276" s="68"/>
      <c r="CG276" s="67">
        <f t="shared" ref="CG276:CG277" si="1525">(CF276*$D276*$E276*$G276*$J276)</f>
        <v>0</v>
      </c>
      <c r="CH276" s="68"/>
      <c r="CI276" s="68">
        <f t="shared" ref="CI276:CI277" si="1526">(CH276*$D276*$E276*$G276*$J276)</f>
        <v>0</v>
      </c>
      <c r="CJ276" s="68"/>
      <c r="CK276" s="67">
        <f t="shared" ref="CK276:CK277" si="1527">(CJ276*$D276*$E276*$G276*$K276)</f>
        <v>0</v>
      </c>
      <c r="CL276" s="68">
        <v>0</v>
      </c>
      <c r="CM276" s="67">
        <f t="shared" ref="CM276:CM277" si="1528">(CL276*$D276*$E276*$G276*$J276)</f>
        <v>0</v>
      </c>
      <c r="CN276" s="68"/>
      <c r="CO276" s="67">
        <f t="shared" ref="CO276:CO277" si="1529">(CN276*$D276*$E276*$G276*$J276)</f>
        <v>0</v>
      </c>
      <c r="CP276" s="68"/>
      <c r="CQ276" s="67">
        <f t="shared" ref="CQ276:CQ277" si="1530">(CP276*$D276*$E276*$G276*$J276)</f>
        <v>0</v>
      </c>
      <c r="CR276" s="68"/>
      <c r="CS276" s="67">
        <f t="shared" ref="CS276:CS277" si="1531">(CR276*$D276*$E276*$G276*$J276)</f>
        <v>0</v>
      </c>
      <c r="CT276" s="68"/>
      <c r="CU276" s="67">
        <f t="shared" ref="CU276:CU277" si="1532">(CT276*$D276*$E276*$G276*$J276)</f>
        <v>0</v>
      </c>
      <c r="CV276" s="68">
        <v>0</v>
      </c>
      <c r="CW276" s="67">
        <f t="shared" ref="CW276:CW277" si="1533">(CV276*$D276*$E276*$G276*$K276)</f>
        <v>0</v>
      </c>
      <c r="CX276" s="82"/>
      <c r="CY276" s="67">
        <f t="shared" ref="CY276:CY277" si="1534">(CX276*$D276*$E276*$G276*$K276)</f>
        <v>0</v>
      </c>
      <c r="CZ276" s="68"/>
      <c r="DA276" s="67">
        <f t="shared" ref="DA276:DA277" si="1535">(CZ276*$D276*$E276*$G276*$J276)</f>
        <v>0</v>
      </c>
      <c r="DB276" s="68">
        <v>0</v>
      </c>
      <c r="DC276" s="73">
        <f t="shared" ref="DC276:DC277" si="1536">(DB276*$D276*$E276*$G276*$K276)</f>
        <v>0</v>
      </c>
      <c r="DD276" s="68">
        <v>0</v>
      </c>
      <c r="DE276" s="67">
        <f t="shared" ref="DE276:DE277" si="1537">(DD276*$D276*$E276*$G276*$K276)</f>
        <v>0</v>
      </c>
      <c r="DF276" s="83"/>
      <c r="DG276" s="67">
        <f t="shared" ref="DG276:DG277" si="1538">(DF276*$D276*$E276*$G276*$K276)</f>
        <v>0</v>
      </c>
      <c r="DH276" s="68"/>
      <c r="DI276" s="67">
        <f t="shared" ref="DI276:DI277" si="1539">(DH276*$D276*$E276*$G276*$K276)</f>
        <v>0</v>
      </c>
      <c r="DJ276" s="68"/>
      <c r="DK276" s="67">
        <f t="shared" ref="DK276:DK277" si="1540">(DJ276*$D276*$E276*$G276*$L276)</f>
        <v>0</v>
      </c>
      <c r="DL276" s="68"/>
      <c r="DM276" s="75">
        <f t="shared" ref="DM276:DM277" si="1541">(DL276*$D276*$E276*$G276*$M276)</f>
        <v>0</v>
      </c>
      <c r="DN276" s="77">
        <f t="shared" si="1435"/>
        <v>635</v>
      </c>
      <c r="DO276" s="75">
        <f t="shared" si="1435"/>
        <v>51159680.88000001</v>
      </c>
    </row>
    <row r="277" spans="1:119" ht="30" customHeight="1" x14ac:dyDescent="0.25">
      <c r="A277" s="78"/>
      <c r="B277" s="79">
        <v>239</v>
      </c>
      <c r="C277" s="60" t="s">
        <v>404</v>
      </c>
      <c r="D277" s="61">
        <v>22900</v>
      </c>
      <c r="E277" s="80">
        <v>3.15</v>
      </c>
      <c r="F277" s="80"/>
      <c r="G277" s="127">
        <v>1</v>
      </c>
      <c r="H277" s="128"/>
      <c r="I277" s="128"/>
      <c r="J277" s="61">
        <v>1.4</v>
      </c>
      <c r="K277" s="61">
        <v>1.68</v>
      </c>
      <c r="L277" s="61">
        <v>2.23</v>
      </c>
      <c r="M277" s="65">
        <v>2.57</v>
      </c>
      <c r="N277" s="68">
        <v>50</v>
      </c>
      <c r="O277" s="67">
        <f t="shared" si="1490"/>
        <v>5049450</v>
      </c>
      <c r="P277" s="68">
        <v>1479</v>
      </c>
      <c r="Q277" s="68">
        <f t="shared" si="1491"/>
        <v>149362731</v>
      </c>
      <c r="R277" s="68">
        <v>41</v>
      </c>
      <c r="S277" s="67">
        <f t="shared" si="1492"/>
        <v>4140548.9999999995</v>
      </c>
      <c r="T277" s="68"/>
      <c r="U277" s="67">
        <f t="shared" si="1493"/>
        <v>0</v>
      </c>
      <c r="V277" s="68">
        <v>0</v>
      </c>
      <c r="W277" s="67">
        <f t="shared" si="1494"/>
        <v>0</v>
      </c>
      <c r="X277" s="68">
        <v>0</v>
      </c>
      <c r="Y277" s="67">
        <f t="shared" si="1495"/>
        <v>0</v>
      </c>
      <c r="Z277" s="68"/>
      <c r="AA277" s="67">
        <f t="shared" si="1496"/>
        <v>0</v>
      </c>
      <c r="AB277" s="68">
        <v>0</v>
      </c>
      <c r="AC277" s="67">
        <f t="shared" si="1497"/>
        <v>0</v>
      </c>
      <c r="AD277" s="68">
        <v>35</v>
      </c>
      <c r="AE277" s="67">
        <f t="shared" si="1498"/>
        <v>3534615</v>
      </c>
      <c r="AF277" s="68">
        <v>0</v>
      </c>
      <c r="AG277" s="67">
        <f t="shared" si="1499"/>
        <v>0</v>
      </c>
      <c r="AH277" s="68"/>
      <c r="AI277" s="67">
        <f t="shared" si="1500"/>
        <v>0</v>
      </c>
      <c r="AJ277" s="68"/>
      <c r="AK277" s="67">
        <f t="shared" si="1501"/>
        <v>0</v>
      </c>
      <c r="AL277" s="82"/>
      <c r="AM277" s="67">
        <f t="shared" si="1502"/>
        <v>0</v>
      </c>
      <c r="AN277" s="68">
        <v>0</v>
      </c>
      <c r="AO277" s="73">
        <f t="shared" si="1503"/>
        <v>0</v>
      </c>
      <c r="AP277" s="68"/>
      <c r="AQ277" s="67">
        <f t="shared" si="1504"/>
        <v>0</v>
      </c>
      <c r="AR277" s="68">
        <v>0</v>
      </c>
      <c r="AS277" s="68">
        <f t="shared" si="1505"/>
        <v>0</v>
      </c>
      <c r="AT277" s="68"/>
      <c r="AU277" s="68">
        <f t="shared" si="1506"/>
        <v>0</v>
      </c>
      <c r="AV277" s="68"/>
      <c r="AW277" s="67">
        <f t="shared" si="1507"/>
        <v>0</v>
      </c>
      <c r="AX277" s="68"/>
      <c r="AY277" s="67">
        <f t="shared" si="1508"/>
        <v>0</v>
      </c>
      <c r="AZ277" s="68"/>
      <c r="BA277" s="67">
        <f t="shared" si="1509"/>
        <v>0</v>
      </c>
      <c r="BB277" s="68"/>
      <c r="BC277" s="67">
        <f t="shared" si="1510"/>
        <v>0</v>
      </c>
      <c r="BD277" s="68"/>
      <c r="BE277" s="67">
        <f t="shared" si="1511"/>
        <v>0</v>
      </c>
      <c r="BF277" s="68">
        <v>61</v>
      </c>
      <c r="BG277" s="67">
        <f t="shared" si="1512"/>
        <v>7392394.7999999998</v>
      </c>
      <c r="BH277" s="68">
        <v>289</v>
      </c>
      <c r="BI277" s="67">
        <f t="shared" si="1513"/>
        <v>35022985.199999996</v>
      </c>
      <c r="BJ277" s="68">
        <v>0</v>
      </c>
      <c r="BK277" s="67">
        <f t="shared" si="1514"/>
        <v>0</v>
      </c>
      <c r="BL277" s="68">
        <v>0</v>
      </c>
      <c r="BM277" s="67">
        <f t="shared" si="1515"/>
        <v>0</v>
      </c>
      <c r="BN277" s="68">
        <f>1+5</f>
        <v>6</v>
      </c>
      <c r="BO277" s="67">
        <f t="shared" si="1516"/>
        <v>727120.79999999993</v>
      </c>
      <c r="BP277" s="68">
        <v>7</v>
      </c>
      <c r="BQ277" s="67">
        <f t="shared" si="1517"/>
        <v>848307.6</v>
      </c>
      <c r="BR277" s="68"/>
      <c r="BS277" s="67">
        <f t="shared" si="1518"/>
        <v>0</v>
      </c>
      <c r="BT277" s="68"/>
      <c r="BU277" s="67">
        <f t="shared" si="1519"/>
        <v>0</v>
      </c>
      <c r="BV277" s="68"/>
      <c r="BW277" s="67">
        <f t="shared" si="1520"/>
        <v>0</v>
      </c>
      <c r="BX277" s="68">
        <v>1</v>
      </c>
      <c r="BY277" s="67">
        <f t="shared" si="1521"/>
        <v>121186.79999999999</v>
      </c>
      <c r="BZ277" s="68"/>
      <c r="CA277" s="75">
        <f t="shared" si="1522"/>
        <v>0</v>
      </c>
      <c r="CB277" s="68"/>
      <c r="CC277" s="67">
        <f t="shared" si="1523"/>
        <v>0</v>
      </c>
      <c r="CD277" s="68"/>
      <c r="CE277" s="67">
        <f t="shared" si="1524"/>
        <v>0</v>
      </c>
      <c r="CF277" s="68"/>
      <c r="CG277" s="67">
        <f t="shared" si="1525"/>
        <v>0</v>
      </c>
      <c r="CH277" s="68"/>
      <c r="CI277" s="68">
        <f t="shared" si="1526"/>
        <v>0</v>
      </c>
      <c r="CJ277" s="68"/>
      <c r="CK277" s="67">
        <f t="shared" si="1527"/>
        <v>0</v>
      </c>
      <c r="CL277" s="68">
        <v>0</v>
      </c>
      <c r="CM277" s="67">
        <f t="shared" si="1528"/>
        <v>0</v>
      </c>
      <c r="CN277" s="68"/>
      <c r="CO277" s="67">
        <f t="shared" si="1529"/>
        <v>0</v>
      </c>
      <c r="CP277" s="68"/>
      <c r="CQ277" s="67">
        <f t="shared" si="1530"/>
        <v>0</v>
      </c>
      <c r="CR277" s="68"/>
      <c r="CS277" s="67">
        <f t="shared" si="1531"/>
        <v>0</v>
      </c>
      <c r="CT277" s="68"/>
      <c r="CU277" s="67">
        <f t="shared" si="1532"/>
        <v>0</v>
      </c>
      <c r="CV277" s="68">
        <v>0</v>
      </c>
      <c r="CW277" s="67">
        <f t="shared" si="1533"/>
        <v>0</v>
      </c>
      <c r="CX277" s="82"/>
      <c r="CY277" s="67">
        <f t="shared" si="1534"/>
        <v>0</v>
      </c>
      <c r="CZ277" s="68"/>
      <c r="DA277" s="67">
        <f t="shared" si="1535"/>
        <v>0</v>
      </c>
      <c r="DB277" s="68">
        <v>0</v>
      </c>
      <c r="DC277" s="73">
        <f t="shared" si="1536"/>
        <v>0</v>
      </c>
      <c r="DD277" s="68">
        <v>0</v>
      </c>
      <c r="DE277" s="67">
        <f t="shared" si="1537"/>
        <v>0</v>
      </c>
      <c r="DF277" s="83"/>
      <c r="DG277" s="67">
        <f t="shared" si="1538"/>
        <v>0</v>
      </c>
      <c r="DH277" s="68"/>
      <c r="DI277" s="67">
        <f t="shared" si="1539"/>
        <v>0</v>
      </c>
      <c r="DJ277" s="68"/>
      <c r="DK277" s="67">
        <f t="shared" si="1540"/>
        <v>0</v>
      </c>
      <c r="DL277" s="68">
        <v>3</v>
      </c>
      <c r="DM277" s="75">
        <f t="shared" si="1541"/>
        <v>556160.85</v>
      </c>
      <c r="DN277" s="77">
        <f t="shared" si="1435"/>
        <v>1972</v>
      </c>
      <c r="DO277" s="75">
        <f t="shared" si="1435"/>
        <v>206755501.05000001</v>
      </c>
    </row>
    <row r="278" spans="1:119" ht="15.75" customHeight="1" x14ac:dyDescent="0.25">
      <c r="A278" s="78">
        <v>30</v>
      </c>
      <c r="B278" s="154"/>
      <c r="C278" s="153" t="s">
        <v>405</v>
      </c>
      <c r="D278" s="61">
        <v>22900</v>
      </c>
      <c r="E278" s="170">
        <v>1.2</v>
      </c>
      <c r="F278" s="170"/>
      <c r="G278" s="63">
        <v>1</v>
      </c>
      <c r="H278" s="64"/>
      <c r="I278" s="64"/>
      <c r="J278" s="61">
        <v>1.4</v>
      </c>
      <c r="K278" s="61">
        <v>1.68</v>
      </c>
      <c r="L278" s="61">
        <v>2.23</v>
      </c>
      <c r="M278" s="65">
        <v>2.57</v>
      </c>
      <c r="N278" s="88">
        <f>SUM(N279:N293)</f>
        <v>1272</v>
      </c>
      <c r="O278" s="88">
        <f t="shared" ref="O278:BZ278" si="1542">SUM(O279:O293)</f>
        <v>66307101.140000001</v>
      </c>
      <c r="P278" s="88">
        <f t="shared" si="1542"/>
        <v>5</v>
      </c>
      <c r="Q278" s="88">
        <f t="shared" si="1542"/>
        <v>197489.6</v>
      </c>
      <c r="R278" s="88">
        <f t="shared" si="1542"/>
        <v>465</v>
      </c>
      <c r="S278" s="88">
        <f t="shared" si="1542"/>
        <v>12366022.9</v>
      </c>
      <c r="T278" s="88">
        <f t="shared" si="1542"/>
        <v>17</v>
      </c>
      <c r="U278" s="88">
        <f t="shared" si="1542"/>
        <v>440190.47916666674</v>
      </c>
      <c r="V278" s="88">
        <f t="shared" si="1542"/>
        <v>130</v>
      </c>
      <c r="W278" s="88">
        <f t="shared" si="1542"/>
        <v>9621334.2400000002</v>
      </c>
      <c r="X278" s="88">
        <f t="shared" si="1542"/>
        <v>0</v>
      </c>
      <c r="Y278" s="88">
        <f t="shared" si="1542"/>
        <v>0</v>
      </c>
      <c r="Z278" s="88">
        <f t="shared" si="1542"/>
        <v>0</v>
      </c>
      <c r="AA278" s="88">
        <f t="shared" si="1542"/>
        <v>0</v>
      </c>
      <c r="AB278" s="88">
        <f t="shared" si="1542"/>
        <v>0</v>
      </c>
      <c r="AC278" s="88">
        <f t="shared" si="1542"/>
        <v>0</v>
      </c>
      <c r="AD278" s="88">
        <f t="shared" si="1542"/>
        <v>208</v>
      </c>
      <c r="AE278" s="88">
        <f t="shared" si="1542"/>
        <v>8640202.0600000024</v>
      </c>
      <c r="AF278" s="88">
        <f t="shared" si="1542"/>
        <v>0</v>
      </c>
      <c r="AG278" s="88">
        <f t="shared" si="1542"/>
        <v>0</v>
      </c>
      <c r="AH278" s="88">
        <f t="shared" si="1542"/>
        <v>0</v>
      </c>
      <c r="AI278" s="88">
        <f t="shared" si="1542"/>
        <v>0</v>
      </c>
      <c r="AJ278" s="88">
        <f t="shared" si="1542"/>
        <v>1744</v>
      </c>
      <c r="AK278" s="88">
        <f t="shared" si="1542"/>
        <v>67335326.254000008</v>
      </c>
      <c r="AL278" s="88">
        <f t="shared" si="1542"/>
        <v>15</v>
      </c>
      <c r="AM278" s="88">
        <f t="shared" si="1542"/>
        <v>1278724.6416</v>
      </c>
      <c r="AN278" s="88">
        <f t="shared" si="1542"/>
        <v>88</v>
      </c>
      <c r="AO278" s="88">
        <f t="shared" si="1542"/>
        <v>3112192.4400000004</v>
      </c>
      <c r="AP278" s="88">
        <v>20</v>
      </c>
      <c r="AQ278" s="88">
        <f t="shared" si="1542"/>
        <v>490518</v>
      </c>
      <c r="AR278" s="88">
        <f t="shared" si="1542"/>
        <v>46</v>
      </c>
      <c r="AS278" s="88">
        <f t="shared" si="1542"/>
        <v>2114456.3859999999</v>
      </c>
      <c r="AT278" s="88">
        <f t="shared" si="1542"/>
        <v>89</v>
      </c>
      <c r="AU278" s="88">
        <f t="shared" si="1542"/>
        <v>3014778.129999999</v>
      </c>
      <c r="AV278" s="88">
        <f t="shared" si="1542"/>
        <v>0</v>
      </c>
      <c r="AW278" s="88">
        <f t="shared" si="1542"/>
        <v>0</v>
      </c>
      <c r="AX278" s="88">
        <f t="shared" si="1542"/>
        <v>0</v>
      </c>
      <c r="AY278" s="88">
        <f t="shared" si="1542"/>
        <v>0</v>
      </c>
      <c r="AZ278" s="88">
        <f t="shared" si="1542"/>
        <v>0</v>
      </c>
      <c r="BA278" s="88">
        <f t="shared" si="1542"/>
        <v>0</v>
      </c>
      <c r="BB278" s="88">
        <f t="shared" si="1542"/>
        <v>132</v>
      </c>
      <c r="BC278" s="88">
        <f t="shared" si="1542"/>
        <v>2796465.5600000005</v>
      </c>
      <c r="BD278" s="88">
        <f t="shared" si="1542"/>
        <v>126</v>
      </c>
      <c r="BE278" s="88">
        <f t="shared" si="1542"/>
        <v>2904475.7</v>
      </c>
      <c r="BF278" s="88">
        <f t="shared" si="1542"/>
        <v>1179</v>
      </c>
      <c r="BG278" s="88">
        <f t="shared" si="1542"/>
        <v>56733504.24000001</v>
      </c>
      <c r="BH278" s="88">
        <f t="shared" si="1542"/>
        <v>37</v>
      </c>
      <c r="BI278" s="88">
        <f t="shared" si="1542"/>
        <v>1354137.456</v>
      </c>
      <c r="BJ278" s="88">
        <f t="shared" si="1542"/>
        <v>203</v>
      </c>
      <c r="BK278" s="88">
        <f t="shared" si="1542"/>
        <v>7261570.7639999995</v>
      </c>
      <c r="BL278" s="88">
        <f t="shared" si="1542"/>
        <v>0</v>
      </c>
      <c r="BM278" s="88">
        <f t="shared" si="1542"/>
        <v>0</v>
      </c>
      <c r="BN278" s="88">
        <f t="shared" si="1542"/>
        <v>367</v>
      </c>
      <c r="BO278" s="88">
        <f t="shared" si="1542"/>
        <v>11256164.690400003</v>
      </c>
      <c r="BP278" s="88">
        <f t="shared" si="1542"/>
        <v>182</v>
      </c>
      <c r="BQ278" s="88">
        <f t="shared" si="1542"/>
        <v>4820541.5999999996</v>
      </c>
      <c r="BR278" s="88">
        <f t="shared" si="1542"/>
        <v>113</v>
      </c>
      <c r="BS278" s="88">
        <f t="shared" si="1542"/>
        <v>3435453.42</v>
      </c>
      <c r="BT278" s="88">
        <f t="shared" si="1542"/>
        <v>77</v>
      </c>
      <c r="BU278" s="88">
        <f t="shared" si="1542"/>
        <v>2081566.0319999999</v>
      </c>
      <c r="BV278" s="88">
        <f t="shared" si="1542"/>
        <v>191</v>
      </c>
      <c r="BW278" s="88">
        <f t="shared" si="1542"/>
        <v>6425208.7199999988</v>
      </c>
      <c r="BX278" s="88">
        <f t="shared" si="1542"/>
        <v>215</v>
      </c>
      <c r="BY278" s="88">
        <f t="shared" si="1542"/>
        <v>5835817.6800000006</v>
      </c>
      <c r="BZ278" s="88">
        <f t="shared" si="1542"/>
        <v>162</v>
      </c>
      <c r="CA278" s="88">
        <f t="shared" ref="CA278:DO278" si="1543">SUM(CA279:CA293)</f>
        <v>4462328.8079999993</v>
      </c>
      <c r="CB278" s="88">
        <f t="shared" si="1543"/>
        <v>2</v>
      </c>
      <c r="CC278" s="88">
        <f t="shared" si="1543"/>
        <v>62311.815999999992</v>
      </c>
      <c r="CD278" s="88">
        <f t="shared" si="1543"/>
        <v>129</v>
      </c>
      <c r="CE278" s="88">
        <f t="shared" si="1543"/>
        <v>3931078.5779999993</v>
      </c>
      <c r="CF278" s="88">
        <f t="shared" si="1543"/>
        <v>7</v>
      </c>
      <c r="CG278" s="88">
        <f t="shared" si="1543"/>
        <v>318676.39999999997</v>
      </c>
      <c r="CH278" s="88">
        <f t="shared" si="1543"/>
        <v>0</v>
      </c>
      <c r="CI278" s="88">
        <f t="shared" si="1543"/>
        <v>0</v>
      </c>
      <c r="CJ278" s="88">
        <f t="shared" si="1543"/>
        <v>0</v>
      </c>
      <c r="CK278" s="88">
        <f t="shared" si="1543"/>
        <v>0</v>
      </c>
      <c r="CL278" s="88">
        <f t="shared" si="1543"/>
        <v>22</v>
      </c>
      <c r="CM278" s="88">
        <f t="shared" si="1543"/>
        <v>411009.2</v>
      </c>
      <c r="CN278" s="88">
        <f t="shared" si="1543"/>
        <v>5</v>
      </c>
      <c r="CO278" s="88">
        <f t="shared" si="1543"/>
        <v>96500.599999999991</v>
      </c>
      <c r="CP278" s="88">
        <f t="shared" si="1543"/>
        <v>33</v>
      </c>
      <c r="CQ278" s="88">
        <f t="shared" si="1543"/>
        <v>626837.12</v>
      </c>
      <c r="CR278" s="88">
        <f t="shared" si="1543"/>
        <v>87</v>
      </c>
      <c r="CS278" s="88">
        <f t="shared" si="1543"/>
        <v>2212870.9679999999</v>
      </c>
      <c r="CT278" s="88">
        <f t="shared" si="1543"/>
        <v>198</v>
      </c>
      <c r="CU278" s="88">
        <f t="shared" si="1543"/>
        <v>4783595.6559999995</v>
      </c>
      <c r="CV278" s="88">
        <f t="shared" si="1543"/>
        <v>266</v>
      </c>
      <c r="CW278" s="88">
        <f t="shared" si="1543"/>
        <v>8650429.1999999993</v>
      </c>
      <c r="CX278" s="88">
        <f t="shared" si="1543"/>
        <v>18</v>
      </c>
      <c r="CY278" s="88">
        <f t="shared" si="1543"/>
        <v>535991.90399999998</v>
      </c>
      <c r="CZ278" s="88">
        <f t="shared" si="1543"/>
        <v>0</v>
      </c>
      <c r="DA278" s="88">
        <f t="shared" si="1543"/>
        <v>0</v>
      </c>
      <c r="DB278" s="88">
        <f t="shared" si="1543"/>
        <v>0</v>
      </c>
      <c r="DC278" s="91">
        <f t="shared" si="1543"/>
        <v>0</v>
      </c>
      <c r="DD278" s="88">
        <f t="shared" si="1543"/>
        <v>29</v>
      </c>
      <c r="DE278" s="88">
        <f t="shared" si="1543"/>
        <v>742509.60000000009</v>
      </c>
      <c r="DF278" s="92">
        <f t="shared" si="1543"/>
        <v>16</v>
      </c>
      <c r="DG278" s="88">
        <f t="shared" si="1543"/>
        <v>540608.54399999988</v>
      </c>
      <c r="DH278" s="88">
        <f t="shared" si="1543"/>
        <v>78</v>
      </c>
      <c r="DI278" s="88">
        <f t="shared" si="1543"/>
        <v>2412336.7464000001</v>
      </c>
      <c r="DJ278" s="88">
        <v>33</v>
      </c>
      <c r="DK278" s="88">
        <f t="shared" si="1543"/>
        <v>1317528.6000000001</v>
      </c>
      <c r="DL278" s="88">
        <f t="shared" si="1543"/>
        <v>103</v>
      </c>
      <c r="DM278" s="88">
        <f t="shared" si="1543"/>
        <v>5059121.5860000001</v>
      </c>
      <c r="DN278" s="88">
        <f t="shared" si="1543"/>
        <v>8109</v>
      </c>
      <c r="DO278" s="88">
        <f t="shared" si="1543"/>
        <v>315986977.45956665</v>
      </c>
    </row>
    <row r="279" spans="1:119" ht="30" customHeight="1" x14ac:dyDescent="0.25">
      <c r="A279" s="78"/>
      <c r="B279" s="79">
        <v>240</v>
      </c>
      <c r="C279" s="60" t="s">
        <v>406</v>
      </c>
      <c r="D279" s="61">
        <v>22900</v>
      </c>
      <c r="E279" s="80">
        <v>0.86</v>
      </c>
      <c r="F279" s="80"/>
      <c r="G279" s="63">
        <v>1</v>
      </c>
      <c r="H279" s="64"/>
      <c r="I279" s="64"/>
      <c r="J279" s="61">
        <v>1.4</v>
      </c>
      <c r="K279" s="61">
        <v>1.68</v>
      </c>
      <c r="L279" s="61">
        <v>2.23</v>
      </c>
      <c r="M279" s="65">
        <v>2.57</v>
      </c>
      <c r="N279" s="68">
        <v>180</v>
      </c>
      <c r="O279" s="67">
        <f t="shared" si="1488"/>
        <v>5459176.8000000007</v>
      </c>
      <c r="P279" s="68">
        <v>0</v>
      </c>
      <c r="Q279" s="68">
        <f>(P279*$D279*$E279*$G279*$J279*$Q$8)</f>
        <v>0</v>
      </c>
      <c r="R279" s="68">
        <v>220</v>
      </c>
      <c r="S279" s="67">
        <f>(R279*$D279*$E279*$G279*$J279*$S$8)</f>
        <v>6672327.2000000002</v>
      </c>
      <c r="T279" s="68"/>
      <c r="U279" s="67">
        <f t="shared" ref="U279:U281" si="1544">(T279/12*7*$D279*$E279*$G279*$J279*$U$8)+(T279/12*5*$D279*$E279*$G279*$J279*$U$9)</f>
        <v>0</v>
      </c>
      <c r="V279" s="68">
        <v>0</v>
      </c>
      <c r="W279" s="67">
        <f>(V279*$D279*$E279*$G279*$J279*$W$8)</f>
        <v>0</v>
      </c>
      <c r="X279" s="68">
        <v>0</v>
      </c>
      <c r="Y279" s="67">
        <f>(X279*$D279*$E279*$G279*$J279*$Y$8)</f>
        <v>0</v>
      </c>
      <c r="Z279" s="68"/>
      <c r="AA279" s="67">
        <f>(Z279*$D279*$E279*$G279*$J279*$AA$8)</f>
        <v>0</v>
      </c>
      <c r="AB279" s="68">
        <v>0</v>
      </c>
      <c r="AC279" s="67">
        <f>(AB279*$D279*$E279*$G279*$J279*$AC$8)</f>
        <v>0</v>
      </c>
      <c r="AD279" s="68">
        <v>119</v>
      </c>
      <c r="AE279" s="67">
        <f>(AD279*$D279*$E279*$G279*$J279*$AE$8)</f>
        <v>3609122.4400000004</v>
      </c>
      <c r="AF279" s="68">
        <v>0</v>
      </c>
      <c r="AG279" s="67">
        <f>(AF279*$D279*$E279*$G279*$J279*$AG$8)</f>
        <v>0</v>
      </c>
      <c r="AH279" s="68"/>
      <c r="AI279" s="67">
        <f>(AH279*$D279*$E279*$G279*$J279*$AI$8)</f>
        <v>0</v>
      </c>
      <c r="AJ279" s="68">
        <v>250</v>
      </c>
      <c r="AK279" s="67">
        <f>(AJ279*$D279*$E279*$G279*$J279*$AK$8)</f>
        <v>7582190.0000000009</v>
      </c>
      <c r="AL279" s="81"/>
      <c r="AM279" s="67">
        <f>(AL279*$D279*$E279*$G279*$K279*$AM$8)</f>
        <v>0</v>
      </c>
      <c r="AN279" s="68">
        <v>40</v>
      </c>
      <c r="AO279" s="73">
        <f>(AN279*$D279*$E279*$G279*$K279*$AO$8)</f>
        <v>1455780.4800000002</v>
      </c>
      <c r="AP279" s="68">
        <v>10</v>
      </c>
      <c r="AQ279" s="67">
        <f>(AP279*$D279*$E279*$G279*$J279*$AQ$8)</f>
        <v>275716</v>
      </c>
      <c r="AR279" s="68">
        <v>1</v>
      </c>
      <c r="AS279" s="68">
        <f>(AR279*$D279*$E279*$G279*$J279*$AS$8)</f>
        <v>24814.44</v>
      </c>
      <c r="AT279" s="68">
        <v>69</v>
      </c>
      <c r="AU279" s="68">
        <f>(AT279*$D279*$E279*$G279*$J279*$AU$8)</f>
        <v>2187806.4599999995</v>
      </c>
      <c r="AV279" s="68">
        <v>0</v>
      </c>
      <c r="AW279" s="67">
        <f>(AV279*$D279*$E279*$G279*$J279*$AW$8)</f>
        <v>0</v>
      </c>
      <c r="AX279" s="68">
        <v>0</v>
      </c>
      <c r="AY279" s="67">
        <f>(AX279*$D279*$E279*$G279*$J279*$AY$8)</f>
        <v>0</v>
      </c>
      <c r="AZ279" s="68">
        <v>0</v>
      </c>
      <c r="BA279" s="67">
        <f>(AZ279*$D279*$E279*$G279*$J279*$BA$8)</f>
        <v>0</v>
      </c>
      <c r="BB279" s="68">
        <v>28</v>
      </c>
      <c r="BC279" s="67">
        <f>(BB279*$D279*$E279*$G279*$J279*$BC$8)</f>
        <v>849205.28</v>
      </c>
      <c r="BD279" s="68">
        <v>37</v>
      </c>
      <c r="BE279" s="67">
        <f>(BD279*$D279*$E279*$G279*$J279*$BE$8)</f>
        <v>1122164.1200000001</v>
      </c>
      <c r="BF279" s="68">
        <v>111</v>
      </c>
      <c r="BG279" s="67">
        <f>(BF279*$D279*$E279*$G279*$K279*$BG$8)</f>
        <v>3672537.1199999996</v>
      </c>
      <c r="BH279" s="68">
        <v>20</v>
      </c>
      <c r="BI279" s="67">
        <f>(BH279*$D279*$E279*$G279*$K279*$BI$8)</f>
        <v>661718.4</v>
      </c>
      <c r="BJ279" s="68">
        <v>148</v>
      </c>
      <c r="BK279" s="67">
        <f>(BJ279*$D279*$E279*$G279*$K279*$BK$8)</f>
        <v>5631223.5839999998</v>
      </c>
      <c r="BL279" s="68">
        <v>0</v>
      </c>
      <c r="BM279" s="67">
        <f>(BL279*$D279*$E279*$G279*$K279*$BM$8)</f>
        <v>0</v>
      </c>
      <c r="BN279" s="68">
        <f>141-17</f>
        <v>124</v>
      </c>
      <c r="BO279" s="67">
        <f>(BN279*$D279*$E279*$G279*$K279*$BO$8)</f>
        <v>4512919.4880000008</v>
      </c>
      <c r="BP279" s="68">
        <v>65</v>
      </c>
      <c r="BQ279" s="67">
        <f>(BP279*$D279*$E279*$G279*$K279*$BQ$8)</f>
        <v>2150584.7999999998</v>
      </c>
      <c r="BR279" s="68">
        <v>25</v>
      </c>
      <c r="BS279" s="67">
        <f>(BR279*$D279*$E279*$G279*$K279*$BS$8)</f>
        <v>1033935</v>
      </c>
      <c r="BT279" s="68">
        <v>52</v>
      </c>
      <c r="BU279" s="67">
        <f>(BT279*$D279*$E279*$G279*$K279*$BU$8)</f>
        <v>1548421.0559999999</v>
      </c>
      <c r="BV279" s="68">
        <v>79</v>
      </c>
      <c r="BW279" s="67">
        <f>(BV279*$D279*$E279*$G279*$K279*$BW$8)</f>
        <v>3267234.5999999996</v>
      </c>
      <c r="BX279" s="68">
        <v>65</v>
      </c>
      <c r="BY279" s="67">
        <f>(BX279*$D279*$E279*$G279*$K279*$BY$8)</f>
        <v>2150584.7999999998</v>
      </c>
      <c r="BZ279" s="74">
        <f>62+4</f>
        <v>66</v>
      </c>
      <c r="CA279" s="75">
        <f>(BZ279*$D279*$E279*$G279*$K279*$CA$8)</f>
        <v>2183670.7199999997</v>
      </c>
      <c r="CB279" s="68">
        <v>2</v>
      </c>
      <c r="CC279" s="67">
        <f>(CB279*$D279*$E279*$G279*$J279*$CC$8)</f>
        <v>62311.815999999992</v>
      </c>
      <c r="CD279" s="68">
        <v>120</v>
      </c>
      <c r="CE279" s="67">
        <f>(CD279*$D279*$E279*$G279*$J279*$CE$8)</f>
        <v>3738708.9599999995</v>
      </c>
      <c r="CF279" s="68">
        <v>0</v>
      </c>
      <c r="CG279" s="67">
        <f>(CF279*$D279*$E279*$G279*$J279*$CG$8)</f>
        <v>0</v>
      </c>
      <c r="CH279" s="68"/>
      <c r="CI279" s="68">
        <f>(CH279*$D279*$E279*$G279*$J279*$CI$8)</f>
        <v>0</v>
      </c>
      <c r="CJ279" s="68"/>
      <c r="CK279" s="67">
        <f>(CJ279*$D279*$E279*$G279*$K279*$CK$8)</f>
        <v>0</v>
      </c>
      <c r="CL279" s="68"/>
      <c r="CM279" s="67">
        <f>(CL279*$D279*$E279*$G279*$J279*$CM$8)</f>
        <v>0</v>
      </c>
      <c r="CN279" s="68">
        <v>5</v>
      </c>
      <c r="CO279" s="67">
        <f>(CN279*$D279*$E279*$G279*$J279*$CO$8)</f>
        <v>96500.599999999991</v>
      </c>
      <c r="CP279" s="68">
        <v>20</v>
      </c>
      <c r="CQ279" s="67">
        <f>(CP279*$D279*$E279*$G279*$J279*$CQ$8)</f>
        <v>386002.39999999997</v>
      </c>
      <c r="CR279" s="68">
        <v>36</v>
      </c>
      <c r="CS279" s="67">
        <f>(CR279*$D279*$E279*$G279*$J279*$CS$8)</f>
        <v>1121612.6879999998</v>
      </c>
      <c r="CT279" s="68">
        <v>60</v>
      </c>
      <c r="CU279" s="67">
        <f>(CT279*$D279*$E279*$G279*$J279*$CU$8)</f>
        <v>1869354.4799999997</v>
      </c>
      <c r="CV279" s="68">
        <v>253</v>
      </c>
      <c r="CW279" s="67">
        <f>(CV279*$D279*$E279*$G279*$K279*$CW$8)</f>
        <v>8370737.7599999998</v>
      </c>
      <c r="CX279" s="82">
        <v>18</v>
      </c>
      <c r="CY279" s="67">
        <f>(CX279*$D279*$E279*$G279*$K279*$CY$8)</f>
        <v>535991.90399999998</v>
      </c>
      <c r="CZ279" s="68"/>
      <c r="DA279" s="67">
        <f>(CZ279*$D279*$E279*$G279*$J279*$DA$8)</f>
        <v>0</v>
      </c>
      <c r="DB279" s="68">
        <v>0</v>
      </c>
      <c r="DC279" s="73">
        <f>(DB279*$D279*$E279*$G279*$K279*$DC$8)</f>
        <v>0</v>
      </c>
      <c r="DD279" s="68">
        <v>9</v>
      </c>
      <c r="DE279" s="67">
        <f>(DD279*$D279*$E279*$G279*$K279*$DE$8)</f>
        <v>297773.27999999997</v>
      </c>
      <c r="DF279" s="83">
        <v>9</v>
      </c>
      <c r="DG279" s="67">
        <f>(DF279*$D279*$E279*$G279*$K279*$DG$8)</f>
        <v>357327.93599999993</v>
      </c>
      <c r="DH279" s="68">
        <v>35</v>
      </c>
      <c r="DI279" s="67">
        <f>(DH279*$D279*$E279*$G279*$K279*$DI$8)</f>
        <v>1308548.1359999999</v>
      </c>
      <c r="DJ279" s="68">
        <v>11</v>
      </c>
      <c r="DK279" s="67">
        <f>(DJ279*$D279*$E279*$G279*$L279*$DK$8)</f>
        <v>579712.58400000003</v>
      </c>
      <c r="DL279" s="68">
        <v>49</v>
      </c>
      <c r="DM279" s="75">
        <f>(DL279*$D279*$E279*$G279*$M279*$DM$8)</f>
        <v>2976078.5039999997</v>
      </c>
      <c r="DN279" s="77">
        <f t="shared" ref="DN279:DO293" si="1545">SUM(N279,P279,R279,T279,V279,X279,Z279,AB279,AD279,AF279,AH279,AJ279,AL279,AP279,AR279,CF279,AT279,AV279,AX279,AZ279,BB279,CJ279,BD279,BF279,BH279,BL279,AN279,BN279,BP279,BR279,BT279,BV279,BX279,BZ279,CB279,CD279,CH279,CL279,CN279,CP279,CR279,CT279,CV279,CX279,BJ279,CZ279,DB279,DD279,DF279,DH279,DJ279,DL279)</f>
        <v>2336</v>
      </c>
      <c r="DO279" s="75">
        <f t="shared" si="1545"/>
        <v>77751793.835999995</v>
      </c>
    </row>
    <row r="280" spans="1:119" ht="30" customHeight="1" x14ac:dyDescent="0.25">
      <c r="A280" s="78"/>
      <c r="B280" s="79">
        <v>241</v>
      </c>
      <c r="C280" s="60" t="s">
        <v>407</v>
      </c>
      <c r="D280" s="61">
        <v>22900</v>
      </c>
      <c r="E280" s="80">
        <v>0.49</v>
      </c>
      <c r="F280" s="80"/>
      <c r="G280" s="63">
        <v>1</v>
      </c>
      <c r="H280" s="64"/>
      <c r="I280" s="64"/>
      <c r="J280" s="61">
        <v>1.4</v>
      </c>
      <c r="K280" s="61">
        <v>1.68</v>
      </c>
      <c r="L280" s="61">
        <v>2.23</v>
      </c>
      <c r="M280" s="65">
        <v>2.57</v>
      </c>
      <c r="N280" s="68">
        <v>108</v>
      </c>
      <c r="O280" s="67">
        <f t="shared" si="1488"/>
        <v>1866276.7200000002</v>
      </c>
      <c r="P280" s="68">
        <v>0</v>
      </c>
      <c r="Q280" s="68">
        <f>(P280*$D280*$E280*$G280*$J280*$Q$8)</f>
        <v>0</v>
      </c>
      <c r="R280" s="68">
        <v>15</v>
      </c>
      <c r="S280" s="67">
        <f>(R280*$D280*$E280*$G280*$J280*$S$8)</f>
        <v>259205.09999999998</v>
      </c>
      <c r="T280" s="68"/>
      <c r="U280" s="67">
        <f t="shared" si="1544"/>
        <v>0</v>
      </c>
      <c r="V280" s="68">
        <v>0</v>
      </c>
      <c r="W280" s="67">
        <f>(V280*$D280*$E280*$G280*$J280*$W$8)</f>
        <v>0</v>
      </c>
      <c r="X280" s="68">
        <v>0</v>
      </c>
      <c r="Y280" s="67">
        <f>(X280*$D280*$E280*$G280*$J280*$Y$8)</f>
        <v>0</v>
      </c>
      <c r="Z280" s="68"/>
      <c r="AA280" s="67">
        <f>(Z280*$D280*$E280*$G280*$J280*$AA$8)</f>
        <v>0</v>
      </c>
      <c r="AB280" s="68">
        <v>0</v>
      </c>
      <c r="AC280" s="67">
        <f>(AB280*$D280*$E280*$G280*$J280*$AC$8)</f>
        <v>0</v>
      </c>
      <c r="AD280" s="68">
        <v>10</v>
      </c>
      <c r="AE280" s="67">
        <f>(AD280*$D280*$E280*$G280*$J280*$AE$8)</f>
        <v>172803.40000000002</v>
      </c>
      <c r="AF280" s="68">
        <v>0</v>
      </c>
      <c r="AG280" s="67">
        <f>(AF280*$D280*$E280*$G280*$J280*$AG$8)</f>
        <v>0</v>
      </c>
      <c r="AH280" s="68"/>
      <c r="AI280" s="67">
        <f>(AH280*$D280*$E280*$G280*$J280*$AI$8)</f>
        <v>0</v>
      </c>
      <c r="AJ280" s="68">
        <v>511</v>
      </c>
      <c r="AK280" s="67">
        <f>(AJ280*$D280*$E280*$G280*$J280*$AK$8)</f>
        <v>8830253.7400000002</v>
      </c>
      <c r="AL280" s="82">
        <v>0</v>
      </c>
      <c r="AM280" s="67">
        <f>(AL280*$D280*$E280*$G280*$K280*$AM$8)</f>
        <v>0</v>
      </c>
      <c r="AN280" s="68">
        <v>20</v>
      </c>
      <c r="AO280" s="73">
        <f>(AN280*$D280*$E280*$G280*$K280*$AO$8)</f>
        <v>414728.16000000003</v>
      </c>
      <c r="AP280" s="68"/>
      <c r="AQ280" s="67">
        <f>(AP280*$D280*$E280*$G280*$J280*$AQ$8)</f>
        <v>0</v>
      </c>
      <c r="AR280" s="68">
        <v>11</v>
      </c>
      <c r="AS280" s="68">
        <f>(AR280*$D280*$E280*$G280*$J280*$AS$8)</f>
        <v>155523.06</v>
      </c>
      <c r="AT280" s="68">
        <v>4</v>
      </c>
      <c r="AU280" s="68">
        <f>(AT280*$D280*$E280*$G280*$J280*$AU$8)</f>
        <v>72263.239999999991</v>
      </c>
      <c r="AV280" s="68">
        <v>0</v>
      </c>
      <c r="AW280" s="67">
        <f>(AV280*$D280*$E280*$G280*$J280*$AW$8)</f>
        <v>0</v>
      </c>
      <c r="AX280" s="68">
        <v>0</v>
      </c>
      <c r="AY280" s="67">
        <f>(AX280*$D280*$E280*$G280*$J280*$AY$8)</f>
        <v>0</v>
      </c>
      <c r="AZ280" s="68">
        <v>0</v>
      </c>
      <c r="BA280" s="67">
        <f>(AZ280*$D280*$E280*$G280*$J280*$BA$8)</f>
        <v>0</v>
      </c>
      <c r="BB280" s="68">
        <v>80</v>
      </c>
      <c r="BC280" s="67">
        <f>(BB280*$D280*$E280*$G280*$J280*$BC$8)</f>
        <v>1382427.2000000002</v>
      </c>
      <c r="BD280" s="68">
        <v>60</v>
      </c>
      <c r="BE280" s="67">
        <f>(BD280*$D280*$E280*$G280*$J280*$BE$8)</f>
        <v>1036820.3999999999</v>
      </c>
      <c r="BF280" s="68">
        <v>277</v>
      </c>
      <c r="BG280" s="67">
        <f>(BF280*$D280*$E280*$G280*$K280*$BG$8)</f>
        <v>5221804.5599999996</v>
      </c>
      <c r="BH280" s="68">
        <v>4</v>
      </c>
      <c r="BI280" s="67">
        <f>(BH280*$D280*$E280*$G280*$K280*$BI$8)</f>
        <v>75405.119999999995</v>
      </c>
      <c r="BJ280" s="68"/>
      <c r="BK280" s="67">
        <f>(BJ280*$D280*$E280*$G280*$K280*$BK$8)</f>
        <v>0</v>
      </c>
      <c r="BL280" s="68">
        <v>0</v>
      </c>
      <c r="BM280" s="67">
        <f>(BL280*$D280*$E280*$G280*$K280*$BM$8)</f>
        <v>0</v>
      </c>
      <c r="BN280" s="68">
        <f>197-60</f>
        <v>137</v>
      </c>
      <c r="BO280" s="67">
        <f>(BN280*$D280*$E280*$G280*$K280*$BO$8)</f>
        <v>2840887.8960000002</v>
      </c>
      <c r="BP280" s="68">
        <v>78</v>
      </c>
      <c r="BQ280" s="67">
        <f>(BP280*$D280*$E280*$G280*$K280*$BQ$8)</f>
        <v>1470399.8399999999</v>
      </c>
      <c r="BR280" s="68">
        <v>56</v>
      </c>
      <c r="BS280" s="67">
        <f>(BR280*$D280*$E280*$G280*$K280*$BS$8)</f>
        <v>1319589.5999999999</v>
      </c>
      <c r="BT280" s="68">
        <v>13</v>
      </c>
      <c r="BU280" s="67">
        <f>(BT280*$D280*$E280*$G280*$K280*$BU$8)</f>
        <v>220559.976</v>
      </c>
      <c r="BV280" s="68">
        <v>75</v>
      </c>
      <c r="BW280" s="67">
        <f>(BV280*$D280*$E280*$G280*$K280*$BW$8)</f>
        <v>1767307.5</v>
      </c>
      <c r="BX280" s="68">
        <v>85</v>
      </c>
      <c r="BY280" s="67">
        <f>(BX280*$D280*$E280*$G280*$K280*$BY$8)</f>
        <v>1602358.8</v>
      </c>
      <c r="BZ280" s="68">
        <v>60</v>
      </c>
      <c r="CA280" s="75">
        <f>(BZ280*$D280*$E280*$G280*$K280*$CA$8)</f>
        <v>1131076.8</v>
      </c>
      <c r="CB280" s="68">
        <v>0</v>
      </c>
      <c r="CC280" s="67">
        <f>(CB280*$D280*$E280*$G280*$J280*$CC$8)</f>
        <v>0</v>
      </c>
      <c r="CD280" s="68">
        <v>4</v>
      </c>
      <c r="CE280" s="67">
        <f>(CD280*$D280*$E280*$G280*$J280*$CE$8)</f>
        <v>71006.487999999998</v>
      </c>
      <c r="CF280" s="68">
        <v>0</v>
      </c>
      <c r="CG280" s="67">
        <f>(CF280*$D280*$E280*$G280*$J280*$CG$8)</f>
        <v>0</v>
      </c>
      <c r="CH280" s="68"/>
      <c r="CI280" s="68">
        <f>(CH280*$D280*$E280*$G280*$J280*$CI$8)</f>
        <v>0</v>
      </c>
      <c r="CJ280" s="68"/>
      <c r="CK280" s="67">
        <f>(CJ280*$D280*$E280*$G280*$K280*$CK$8)</f>
        <v>0</v>
      </c>
      <c r="CL280" s="68">
        <v>5</v>
      </c>
      <c r="CM280" s="67">
        <f>(CL280*$D280*$E280*$G280*$J280*$CM$8)</f>
        <v>54982.899999999994</v>
      </c>
      <c r="CN280" s="68"/>
      <c r="CO280" s="67">
        <f>(CN280*$D280*$E280*$G280*$J280*$CO$8)</f>
        <v>0</v>
      </c>
      <c r="CP280" s="68"/>
      <c r="CQ280" s="67">
        <f>(CP280*$D280*$E280*$G280*$J280*$CQ$8)</f>
        <v>0</v>
      </c>
      <c r="CR280" s="68">
        <v>37</v>
      </c>
      <c r="CS280" s="67">
        <f>(CR280*$D280*$E280*$G280*$J280*$CS$8)</f>
        <v>656810.01399999985</v>
      </c>
      <c r="CT280" s="68">
        <v>110</v>
      </c>
      <c r="CU280" s="67">
        <f>(CT280*$D280*$E280*$G280*$J280*$CU$8)</f>
        <v>1952678.42</v>
      </c>
      <c r="CV280" s="68">
        <v>8</v>
      </c>
      <c r="CW280" s="67">
        <f>(CV280*$D280*$E280*$G280*$K280*$CW$8)</f>
        <v>150810.23999999999</v>
      </c>
      <c r="CX280" s="82">
        <v>0</v>
      </c>
      <c r="CY280" s="67">
        <f>(CX280*$D280*$E280*$G280*$K280*$CY$8)</f>
        <v>0</v>
      </c>
      <c r="CZ280" s="68"/>
      <c r="DA280" s="67">
        <f>(CZ280*$D280*$E280*$G280*$J280*$DA$8)</f>
        <v>0</v>
      </c>
      <c r="DB280" s="68">
        <v>0</v>
      </c>
      <c r="DC280" s="73">
        <f>(DB280*$D280*$E280*$G280*$K280*$DC$8)</f>
        <v>0</v>
      </c>
      <c r="DD280" s="68">
        <v>16</v>
      </c>
      <c r="DE280" s="67">
        <f>(DD280*$D280*$E280*$G280*$K280*$DE$8)</f>
        <v>301620.47999999998</v>
      </c>
      <c r="DF280" s="83">
        <v>4</v>
      </c>
      <c r="DG280" s="67">
        <f>(DF280*$D280*$E280*$G280*$K280*$DG$8)</f>
        <v>90486.143999999986</v>
      </c>
      <c r="DH280" s="68">
        <v>32</v>
      </c>
      <c r="DI280" s="67">
        <f>(DH280*$D280*$E280*$G280*$K280*$DI$8)</f>
        <v>681662.28479999991</v>
      </c>
      <c r="DJ280" s="68">
        <v>15</v>
      </c>
      <c r="DK280" s="67">
        <f>(DJ280*$D280*$E280*$G280*$L280*$DK$8)</f>
        <v>450410.94</v>
      </c>
      <c r="DL280" s="68">
        <v>37</v>
      </c>
      <c r="DM280" s="75">
        <f>(DL280*$D280*$E280*$G280*$M280*$DM$8)</f>
        <v>1280405.8679999998</v>
      </c>
      <c r="DN280" s="77">
        <f t="shared" si="1545"/>
        <v>1872</v>
      </c>
      <c r="DO280" s="75">
        <f t="shared" si="1545"/>
        <v>35530564.890800007</v>
      </c>
    </row>
    <row r="281" spans="1:119" ht="60" customHeight="1" x14ac:dyDescent="0.25">
      <c r="A281" s="78"/>
      <c r="B281" s="79">
        <v>242</v>
      </c>
      <c r="C281" s="60" t="s">
        <v>408</v>
      </c>
      <c r="D281" s="61">
        <v>22900</v>
      </c>
      <c r="E281" s="80">
        <v>0.64</v>
      </c>
      <c r="F281" s="80"/>
      <c r="G281" s="63">
        <v>1</v>
      </c>
      <c r="H281" s="64"/>
      <c r="I281" s="64"/>
      <c r="J281" s="61">
        <v>1.4</v>
      </c>
      <c r="K281" s="61">
        <v>1.68</v>
      </c>
      <c r="L281" s="61">
        <v>2.23</v>
      </c>
      <c r="M281" s="65">
        <v>2.57</v>
      </c>
      <c r="N281" s="68">
        <v>3</v>
      </c>
      <c r="O281" s="67">
        <f t="shared" si="1488"/>
        <v>67710.720000000001</v>
      </c>
      <c r="P281" s="68">
        <v>0</v>
      </c>
      <c r="Q281" s="68">
        <f>(P281*$D281*$E281*$G281*$J281*$Q$8)</f>
        <v>0</v>
      </c>
      <c r="R281" s="68">
        <v>0</v>
      </c>
      <c r="S281" s="67">
        <f>(R281*$D281*$E281*$G281*$J281*$S$8)</f>
        <v>0</v>
      </c>
      <c r="T281" s="68"/>
      <c r="U281" s="67">
        <f t="shared" si="1544"/>
        <v>0</v>
      </c>
      <c r="V281" s="68"/>
      <c r="W281" s="67">
        <f>(V281*$D281*$E281*$G281*$J281*$W$8)</f>
        <v>0</v>
      </c>
      <c r="X281" s="68">
        <v>0</v>
      </c>
      <c r="Y281" s="67">
        <f>(X281*$D281*$E281*$G281*$J281*$Y$8)</f>
        <v>0</v>
      </c>
      <c r="Z281" s="68"/>
      <c r="AA281" s="67">
        <f>(Z281*$D281*$E281*$G281*$J281*$AA$8)</f>
        <v>0</v>
      </c>
      <c r="AB281" s="68">
        <v>0</v>
      </c>
      <c r="AC281" s="67">
        <f>(AB281*$D281*$E281*$G281*$J281*$AC$8)</f>
        <v>0</v>
      </c>
      <c r="AD281" s="68"/>
      <c r="AE281" s="67">
        <f>(AD281*$D281*$E281*$G281*$J281*$AE$8)</f>
        <v>0</v>
      </c>
      <c r="AF281" s="68">
        <v>0</v>
      </c>
      <c r="AG281" s="67">
        <f>(AF281*$D281*$E281*$G281*$J281*$AG$8)</f>
        <v>0</v>
      </c>
      <c r="AH281" s="68"/>
      <c r="AI281" s="67">
        <f>(AH281*$D281*$E281*$G281*$J281*$AI$8)</f>
        <v>0</v>
      </c>
      <c r="AJ281" s="68"/>
      <c r="AK281" s="67">
        <f>(AJ281*$D281*$E281*$G281*$J281*$AK$8)</f>
        <v>0</v>
      </c>
      <c r="AL281" s="82">
        <v>0</v>
      </c>
      <c r="AM281" s="67">
        <f>(AL281*$D281*$E281*$G281*$K281*$AM$8)</f>
        <v>0</v>
      </c>
      <c r="AN281" s="68"/>
      <c r="AO281" s="73">
        <f>(AN281*$D281*$E281*$G281*$K281*$AO$8)</f>
        <v>0</v>
      </c>
      <c r="AP281" s="68"/>
      <c r="AQ281" s="67">
        <f>(AP281*$D281*$E281*$G281*$J281*$AQ$8)</f>
        <v>0</v>
      </c>
      <c r="AR281" s="68"/>
      <c r="AS281" s="68">
        <f>(AR281*$D281*$E281*$G281*$J281*$AS$8)</f>
        <v>0</v>
      </c>
      <c r="AT281" s="68"/>
      <c r="AU281" s="68">
        <f>(AT281*$D281*$E281*$G281*$J281*$AU$8)</f>
        <v>0</v>
      </c>
      <c r="AV281" s="68">
        <v>0</v>
      </c>
      <c r="AW281" s="67">
        <f>(AV281*$D281*$E281*$G281*$J281*$AW$8)</f>
        <v>0</v>
      </c>
      <c r="AX281" s="68">
        <v>0</v>
      </c>
      <c r="AY281" s="67">
        <f>(AX281*$D281*$E281*$G281*$J281*$AY$8)</f>
        <v>0</v>
      </c>
      <c r="AZ281" s="68">
        <v>0</v>
      </c>
      <c r="BA281" s="67">
        <f>(AZ281*$D281*$E281*$G281*$J281*$BA$8)</f>
        <v>0</v>
      </c>
      <c r="BB281" s="68"/>
      <c r="BC281" s="67">
        <f>(BB281*$D281*$E281*$G281*$J281*$BC$8)</f>
        <v>0</v>
      </c>
      <c r="BD281" s="68"/>
      <c r="BE281" s="67">
        <f>(BD281*$D281*$E281*$G281*$J281*$BE$8)</f>
        <v>0</v>
      </c>
      <c r="BF281" s="68"/>
      <c r="BG281" s="67">
        <f>(BF281*$D281*$E281*$G281*$K281*$BG$8)</f>
        <v>0</v>
      </c>
      <c r="BH281" s="68">
        <v>0</v>
      </c>
      <c r="BI281" s="67">
        <f>(BH281*$D281*$E281*$G281*$K281*$BI$8)</f>
        <v>0</v>
      </c>
      <c r="BJ281" s="68">
        <v>0</v>
      </c>
      <c r="BK281" s="67">
        <f>(BJ281*$D281*$E281*$G281*$K281*$BK$8)</f>
        <v>0</v>
      </c>
      <c r="BL281" s="68">
        <v>0</v>
      </c>
      <c r="BM281" s="67">
        <f>(BL281*$D281*$E281*$G281*$K281*$BM$8)</f>
        <v>0</v>
      </c>
      <c r="BN281" s="68"/>
      <c r="BO281" s="67">
        <f>(BN281*$D281*$E281*$G281*$K281*$BO$8)</f>
        <v>0</v>
      </c>
      <c r="BP281" s="68"/>
      <c r="BQ281" s="67">
        <f>(BP281*$D281*$E281*$G281*$K281*$BQ$8)</f>
        <v>0</v>
      </c>
      <c r="BR281" s="68">
        <v>1</v>
      </c>
      <c r="BS281" s="67">
        <f>(BR281*$D281*$E281*$G281*$K281*$BS$8)</f>
        <v>30777.599999999999</v>
      </c>
      <c r="BT281" s="68"/>
      <c r="BU281" s="67">
        <f>(BT281*$D281*$E281*$G281*$K281*$BU$8)</f>
        <v>0</v>
      </c>
      <c r="BV281" s="68">
        <v>3</v>
      </c>
      <c r="BW281" s="67">
        <f>(BV281*$D281*$E281*$G281*$K281*$BW$8)</f>
        <v>92332.799999999988</v>
      </c>
      <c r="BX281" s="68"/>
      <c r="BY281" s="67">
        <f>(BX281*$D281*$E281*$G281*$K281*$BY$8)</f>
        <v>0</v>
      </c>
      <c r="BZ281" s="68">
        <v>1</v>
      </c>
      <c r="CA281" s="75">
        <f>(BZ281*$D281*$E281*$G281*$K281*$CA$8)</f>
        <v>24622.079999999998</v>
      </c>
      <c r="CB281" s="68">
        <v>0</v>
      </c>
      <c r="CC281" s="67">
        <f>(CB281*$D281*$E281*$G281*$J281*$CC$8)</f>
        <v>0</v>
      </c>
      <c r="CD281" s="68">
        <v>0</v>
      </c>
      <c r="CE281" s="67">
        <f>(CD281*$D281*$E281*$G281*$J281*$CE$8)</f>
        <v>0</v>
      </c>
      <c r="CF281" s="68"/>
      <c r="CG281" s="67">
        <f>(CF281*$D281*$E281*$G281*$J281*$CG$8)</f>
        <v>0</v>
      </c>
      <c r="CH281" s="68"/>
      <c r="CI281" s="68">
        <f>(CH281*$D281*$E281*$G281*$J281*$CI$8)</f>
        <v>0</v>
      </c>
      <c r="CJ281" s="68"/>
      <c r="CK281" s="67">
        <f>(CJ281*$D281*$E281*$G281*$K281*$CK$8)</f>
        <v>0</v>
      </c>
      <c r="CL281" s="68"/>
      <c r="CM281" s="67">
        <f>(CL281*$D281*$E281*$G281*$J281*$CM$8)</f>
        <v>0</v>
      </c>
      <c r="CN281" s="68"/>
      <c r="CO281" s="67">
        <f>(CN281*$D281*$E281*$G281*$J281*$CO$8)</f>
        <v>0</v>
      </c>
      <c r="CP281" s="68"/>
      <c r="CQ281" s="67">
        <f>(CP281*$D281*$E281*$G281*$J281*$CQ$8)</f>
        <v>0</v>
      </c>
      <c r="CR281" s="139"/>
      <c r="CS281" s="67">
        <f>(CR281*$D281*$E281*$G281*$J281*$CS$8)</f>
        <v>0</v>
      </c>
      <c r="CT281" s="68"/>
      <c r="CU281" s="67">
        <f>(CT281*$D281*$E281*$G281*$J281*$CU$8)</f>
        <v>0</v>
      </c>
      <c r="CV281" s="68">
        <v>0</v>
      </c>
      <c r="CW281" s="67">
        <f>(CV281*$D281*$E281*$G281*$K281*$CW$8)</f>
        <v>0</v>
      </c>
      <c r="CX281" s="82">
        <v>0</v>
      </c>
      <c r="CY281" s="67">
        <f>(CX281*$D281*$E281*$G281*$K281*$CY$8)</f>
        <v>0</v>
      </c>
      <c r="CZ281" s="68"/>
      <c r="DA281" s="67">
        <f>(CZ281*$D281*$E281*$G281*$J281*$DA$8)</f>
        <v>0</v>
      </c>
      <c r="DB281" s="68">
        <v>0</v>
      </c>
      <c r="DC281" s="73">
        <f>(DB281*$D281*$E281*$G281*$K281*$DC$8)</f>
        <v>0</v>
      </c>
      <c r="DD281" s="68"/>
      <c r="DE281" s="67">
        <f>(DD281*$D281*$E281*$G281*$K281*$DE$8)</f>
        <v>0</v>
      </c>
      <c r="DF281" s="83"/>
      <c r="DG281" s="67">
        <f>(DF281*$D281*$E281*$G281*$K281*$DG$8)</f>
        <v>0</v>
      </c>
      <c r="DH281" s="68"/>
      <c r="DI281" s="67">
        <f>(DH281*$D281*$E281*$G281*$K281*$DI$8)</f>
        <v>0</v>
      </c>
      <c r="DJ281" s="68"/>
      <c r="DK281" s="67">
        <f>(DJ281*$D281*$E281*$G281*$L281*$DK$8)</f>
        <v>0</v>
      </c>
      <c r="DL281" s="68"/>
      <c r="DM281" s="75">
        <f>(DL281*$D281*$E281*$G281*$M281*$DM$8)</f>
        <v>0</v>
      </c>
      <c r="DN281" s="77">
        <f t="shared" si="1545"/>
        <v>8</v>
      </c>
      <c r="DO281" s="75">
        <f t="shared" si="1545"/>
        <v>215443.19999999998</v>
      </c>
    </row>
    <row r="282" spans="1:119" ht="15.75" customHeight="1" x14ac:dyDescent="0.25">
      <c r="A282" s="78"/>
      <c r="B282" s="79">
        <v>243</v>
      </c>
      <c r="C282" s="60" t="s">
        <v>409</v>
      </c>
      <c r="D282" s="61">
        <v>22900</v>
      </c>
      <c r="E282" s="80">
        <v>0.73</v>
      </c>
      <c r="F282" s="80"/>
      <c r="G282" s="63">
        <v>1</v>
      </c>
      <c r="H282" s="64"/>
      <c r="I282" s="64"/>
      <c r="J282" s="61">
        <v>1.4</v>
      </c>
      <c r="K282" s="61">
        <v>1.68</v>
      </c>
      <c r="L282" s="61">
        <v>2.23</v>
      </c>
      <c r="M282" s="65">
        <v>2.57</v>
      </c>
      <c r="N282" s="68">
        <v>81</v>
      </c>
      <c r="O282" s="67">
        <f>(N282*$D282*$E282*$G282*$J282)</f>
        <v>1895707.7999999998</v>
      </c>
      <c r="P282" s="68">
        <v>0</v>
      </c>
      <c r="Q282" s="68">
        <f>(P282*$D282*$E282*$G282*$J282)</f>
        <v>0</v>
      </c>
      <c r="R282" s="68"/>
      <c r="S282" s="67">
        <f>(R282*$D282*$E282*$G282*$J282)</f>
        <v>0</v>
      </c>
      <c r="T282" s="68"/>
      <c r="U282" s="67">
        <f>(T282*$D282*$E282*$G282*$J282)</f>
        <v>0</v>
      </c>
      <c r="V282" s="68">
        <v>0</v>
      </c>
      <c r="W282" s="67">
        <f>(V282*$D282*$E282*$G282*$J282)</f>
        <v>0</v>
      </c>
      <c r="X282" s="68">
        <v>0</v>
      </c>
      <c r="Y282" s="67">
        <f>(X282*$D282*$E282*$G282*$J282)</f>
        <v>0</v>
      </c>
      <c r="Z282" s="68"/>
      <c r="AA282" s="67">
        <f>(Z282*$D282*$E282*$G282*$J282)</f>
        <v>0</v>
      </c>
      <c r="AB282" s="68">
        <v>0</v>
      </c>
      <c r="AC282" s="67">
        <f>(AB282*$D282*$E282*$G282*$J282)</f>
        <v>0</v>
      </c>
      <c r="AD282" s="68">
        <v>1</v>
      </c>
      <c r="AE282" s="67">
        <f>(AD282*$D282*$E282*$G282*$J282)</f>
        <v>23403.8</v>
      </c>
      <c r="AF282" s="68">
        <v>0</v>
      </c>
      <c r="AG282" s="67">
        <f>(AF282*$D282*$E282*$G282*$J282)</f>
        <v>0</v>
      </c>
      <c r="AH282" s="68"/>
      <c r="AI282" s="67">
        <f>(AH282*$D282*$E282*$G282*$J282)</f>
        <v>0</v>
      </c>
      <c r="AJ282" s="68">
        <v>89</v>
      </c>
      <c r="AK282" s="67">
        <f>(AJ282*$D282*$E282*$G282*$J282)</f>
        <v>2082938.2</v>
      </c>
      <c r="AL282" s="82">
        <v>0</v>
      </c>
      <c r="AM282" s="67">
        <f>(AL282*$D282*$E282*$G282*$K282)</f>
        <v>0</v>
      </c>
      <c r="AN282" s="68">
        <v>3</v>
      </c>
      <c r="AO282" s="73">
        <f>(AN282*$D282*$E282*$G282*$K282)</f>
        <v>84253.68</v>
      </c>
      <c r="AP282" s="68"/>
      <c r="AQ282" s="67">
        <f>(AP282*$D282*$E282*$G282*$J282)</f>
        <v>0</v>
      </c>
      <c r="AR282" s="68">
        <f>8-2</f>
        <v>6</v>
      </c>
      <c r="AS282" s="68">
        <f>(AR282*$D282*$E282*$G282*$J282)</f>
        <v>140422.79999999999</v>
      </c>
      <c r="AT282" s="68"/>
      <c r="AU282" s="68">
        <f>(AT282*$D282*$E282*$G282*$J282)</f>
        <v>0</v>
      </c>
      <c r="AV282" s="68">
        <v>0</v>
      </c>
      <c r="AW282" s="67">
        <f>(AV282*$D282*$E282*$G282*$J282)</f>
        <v>0</v>
      </c>
      <c r="AX282" s="68">
        <v>0</v>
      </c>
      <c r="AY282" s="67">
        <f>(AX282*$D282*$E282*$G282*$J282)</f>
        <v>0</v>
      </c>
      <c r="AZ282" s="68">
        <v>0</v>
      </c>
      <c r="BA282" s="67">
        <f>(AZ282*$D282*$E282*$G282*$J282)</f>
        <v>0</v>
      </c>
      <c r="BB282" s="68">
        <v>10</v>
      </c>
      <c r="BC282" s="67">
        <f>(BB282*$D282*$E282*$G282*$J282)</f>
        <v>234037.99999999997</v>
      </c>
      <c r="BD282" s="68">
        <v>8</v>
      </c>
      <c r="BE282" s="67">
        <f>(BD282*$D282*$E282*$G282*$J282)</f>
        <v>187230.4</v>
      </c>
      <c r="BF282" s="68">
        <v>20</v>
      </c>
      <c r="BG282" s="67">
        <f>(BF282*$D282*$E282*$G282*$K282)</f>
        <v>561691.19999999995</v>
      </c>
      <c r="BH282" s="68"/>
      <c r="BI282" s="67">
        <f>(BH282*$D282*$E282*$G282*$K282)</f>
        <v>0</v>
      </c>
      <c r="BJ282" s="68"/>
      <c r="BK282" s="67">
        <f>(BJ282*$D282*$E282*$G282*$K282)</f>
        <v>0</v>
      </c>
      <c r="BL282" s="68">
        <v>0</v>
      </c>
      <c r="BM282" s="67">
        <f>(BL282*$D282*$E282*$G282*$K282)</f>
        <v>0</v>
      </c>
      <c r="BN282" s="68">
        <f>40-11</f>
        <v>29</v>
      </c>
      <c r="BO282" s="67">
        <f>(BN282*$D282*$E282*$G282*$K282)</f>
        <v>814452.24</v>
      </c>
      <c r="BP282" s="68">
        <v>10</v>
      </c>
      <c r="BQ282" s="67">
        <f>(BP282*$D282*$E282*$G282*$K282)</f>
        <v>280845.59999999998</v>
      </c>
      <c r="BR282" s="68">
        <v>12</v>
      </c>
      <c r="BS282" s="67">
        <f>(BR282*$D282*$E282*$G282*$K282)</f>
        <v>337014.72</v>
      </c>
      <c r="BT282" s="68">
        <v>7</v>
      </c>
      <c r="BU282" s="67">
        <f>(BT282*$D282*$E282*$G282*$K282)</f>
        <v>196591.91999999998</v>
      </c>
      <c r="BV282" s="68">
        <v>17</v>
      </c>
      <c r="BW282" s="67">
        <f>(BV282*$D282*$E282*$G282*$K282)</f>
        <v>477437.51999999996</v>
      </c>
      <c r="BX282" s="68">
        <v>16</v>
      </c>
      <c r="BY282" s="67">
        <f>(BX282*$D282*$E282*$G282*$K282)</f>
        <v>449352.95999999996</v>
      </c>
      <c r="BZ282" s="68">
        <v>7</v>
      </c>
      <c r="CA282" s="75">
        <f>(BZ282*$D282*$E282*$G282*$K282)</f>
        <v>196591.91999999998</v>
      </c>
      <c r="CB282" s="68">
        <v>0</v>
      </c>
      <c r="CC282" s="67">
        <f>(CB282*$D282*$E282*$G282*$J282)</f>
        <v>0</v>
      </c>
      <c r="CD282" s="68">
        <v>0</v>
      </c>
      <c r="CE282" s="67">
        <f>(CD282*$D282*$E282*$G282*$J282)</f>
        <v>0</v>
      </c>
      <c r="CF282" s="68">
        <v>0</v>
      </c>
      <c r="CG282" s="67">
        <f>(CF282*$D282*$E282*$G282*$J282)</f>
        <v>0</v>
      </c>
      <c r="CH282" s="68"/>
      <c r="CI282" s="68">
        <f>(CH282*$D282*$E282*$G282*$J282)</f>
        <v>0</v>
      </c>
      <c r="CJ282" s="68"/>
      <c r="CK282" s="67">
        <f>(CJ282*$D282*$E282*$G282*$K282)</f>
        <v>0</v>
      </c>
      <c r="CL282" s="68">
        <v>12</v>
      </c>
      <c r="CM282" s="67">
        <f>(CL282*$D282*$E282*$G282*$J282)</f>
        <v>280845.59999999998</v>
      </c>
      <c r="CN282" s="68"/>
      <c r="CO282" s="67">
        <f>(CN282*$D282*$E282*$G282*$J282)</f>
        <v>0</v>
      </c>
      <c r="CP282" s="68">
        <v>4</v>
      </c>
      <c r="CQ282" s="67">
        <f>(CP282*$D282*$E282*$G282*$J282)</f>
        <v>93615.2</v>
      </c>
      <c r="CR282" s="68">
        <v>7</v>
      </c>
      <c r="CS282" s="67">
        <f>(CR282*$D282*$E282*$G282*$J282)</f>
        <v>163826.59999999998</v>
      </c>
      <c r="CT282" s="68">
        <v>7</v>
      </c>
      <c r="CU282" s="67">
        <f>(CT282*$D282*$E282*$G282*$J282)</f>
        <v>163826.59999999998</v>
      </c>
      <c r="CV282" s="68"/>
      <c r="CW282" s="67">
        <f>(CV282*$D282*$E282*$G282*$K282)</f>
        <v>0</v>
      </c>
      <c r="CX282" s="82">
        <v>0</v>
      </c>
      <c r="CY282" s="67">
        <f>(CX282*$D282*$E282*$G282*$K282)</f>
        <v>0</v>
      </c>
      <c r="CZ282" s="68"/>
      <c r="DA282" s="67">
        <f>(CZ282*$D282*$E282*$G282*$J282)</f>
        <v>0</v>
      </c>
      <c r="DB282" s="68">
        <v>0</v>
      </c>
      <c r="DC282" s="73">
        <f>(DB282*$D282*$E282*$G282*$K282)</f>
        <v>0</v>
      </c>
      <c r="DD282" s="68">
        <v>1</v>
      </c>
      <c r="DE282" s="67">
        <f>(DD282*$D282*$E282*$G282*$K282)</f>
        <v>28084.559999999998</v>
      </c>
      <c r="DF282" s="83"/>
      <c r="DG282" s="67">
        <f>(DF282*$D282*$E282*$G282*$K282)</f>
        <v>0</v>
      </c>
      <c r="DH282" s="68"/>
      <c r="DI282" s="67">
        <f>(DH282*$D282*$E282*$G282*$K282)</f>
        <v>0</v>
      </c>
      <c r="DJ282" s="68"/>
      <c r="DK282" s="67">
        <f>(DJ282*$D282*$E282*$G282*$L282)</f>
        <v>0</v>
      </c>
      <c r="DL282" s="68">
        <v>9</v>
      </c>
      <c r="DM282" s="75">
        <f>(DL282*$D282*$E282*$G282*$M282)</f>
        <v>386664.20999999996</v>
      </c>
      <c r="DN282" s="77">
        <f t="shared" si="1545"/>
        <v>356</v>
      </c>
      <c r="DO282" s="75">
        <f t="shared" si="1545"/>
        <v>9078835.5299999975</v>
      </c>
    </row>
    <row r="283" spans="1:119" ht="45" customHeight="1" x14ac:dyDescent="0.25">
      <c r="A283" s="78"/>
      <c r="B283" s="79">
        <v>244</v>
      </c>
      <c r="C283" s="60" t="s">
        <v>410</v>
      </c>
      <c r="D283" s="61">
        <v>22900</v>
      </c>
      <c r="E283" s="80">
        <v>0.67</v>
      </c>
      <c r="F283" s="80"/>
      <c r="G283" s="63">
        <v>1</v>
      </c>
      <c r="H283" s="64"/>
      <c r="I283" s="64"/>
      <c r="J283" s="61">
        <v>1.4</v>
      </c>
      <c r="K283" s="61">
        <v>1.68</v>
      </c>
      <c r="L283" s="61">
        <v>2.23</v>
      </c>
      <c r="M283" s="65">
        <v>2.57</v>
      </c>
      <c r="N283" s="68">
        <v>42</v>
      </c>
      <c r="O283" s="67">
        <f t="shared" si="1488"/>
        <v>992385.24</v>
      </c>
      <c r="P283" s="68">
        <v>0</v>
      </c>
      <c r="Q283" s="68">
        <f t="shared" ref="Q283:Q291" si="1546">(P283*$D283*$E283*$G283*$J283*$Q$8)</f>
        <v>0</v>
      </c>
      <c r="R283" s="68">
        <v>230</v>
      </c>
      <c r="S283" s="67">
        <f t="shared" ref="S283:S291" si="1547">(R283*$D283*$E283*$G283*$J283*$S$8)</f>
        <v>5434490.6000000006</v>
      </c>
      <c r="T283" s="68">
        <v>15</v>
      </c>
      <c r="U283" s="67">
        <f t="shared" ref="U283:U291" si="1548">(T283/12*7*$D283*$E283*$G283*$J283*$U$8)+(T283/12*5*$D283*$E283*$G283*$J283*$U$9)</f>
        <v>361135.86250000005</v>
      </c>
      <c r="V283" s="68">
        <v>0</v>
      </c>
      <c r="W283" s="67">
        <f t="shared" ref="W283:W291" si="1549">(V283*$D283*$E283*$G283*$J283*$W$8)</f>
        <v>0</v>
      </c>
      <c r="X283" s="68">
        <v>0</v>
      </c>
      <c r="Y283" s="67">
        <f t="shared" ref="Y283:Y291" si="1550">(X283*$D283*$E283*$G283*$J283*$Y$8)</f>
        <v>0</v>
      </c>
      <c r="Z283" s="68"/>
      <c r="AA283" s="67">
        <f t="shared" ref="AA283:AA291" si="1551">(Z283*$D283*$E283*$G283*$J283*$AA$8)</f>
        <v>0</v>
      </c>
      <c r="AB283" s="68">
        <v>0</v>
      </c>
      <c r="AC283" s="67">
        <f t="shared" ref="AC283:AC291" si="1552">(AB283*$D283*$E283*$G283*$J283*$AC$8)</f>
        <v>0</v>
      </c>
      <c r="AD283" s="68"/>
      <c r="AE283" s="67">
        <f t="shared" ref="AE283:AE291" si="1553">(AD283*$D283*$E283*$G283*$J283*$AE$8)</f>
        <v>0</v>
      </c>
      <c r="AF283" s="68">
        <v>0</v>
      </c>
      <c r="AG283" s="67">
        <f t="shared" ref="AG283:AG291" si="1554">(AF283*$D283*$E283*$G283*$J283*$AG$8)</f>
        <v>0</v>
      </c>
      <c r="AH283" s="68"/>
      <c r="AI283" s="67">
        <f t="shared" ref="AI283:AI291" si="1555">(AH283*$D283*$E283*$G283*$J283*$AI$8)</f>
        <v>0</v>
      </c>
      <c r="AJ283" s="68">
        <v>57</v>
      </c>
      <c r="AK283" s="67">
        <f t="shared" ref="AK283:AK291" si="1556">(AJ283*$D283*$E283*$G283*$J283*$AK$8)</f>
        <v>1346808.54</v>
      </c>
      <c r="AL283" s="82">
        <v>0</v>
      </c>
      <c r="AM283" s="67">
        <f t="shared" ref="AM283:AM291" si="1557">(AL283*$D283*$E283*$G283*$K283*$AM$8)</f>
        <v>0</v>
      </c>
      <c r="AN283" s="68">
        <v>5</v>
      </c>
      <c r="AO283" s="73">
        <f t="shared" ref="AO283:AO291" si="1558">(AN283*$D283*$E283*$G283*$K283*$AO$8)</f>
        <v>141769.32</v>
      </c>
      <c r="AP283" s="68">
        <v>10</v>
      </c>
      <c r="AQ283" s="67">
        <f t="shared" ref="AQ283:AQ291" si="1559">(AP283*$D283*$E283*$G283*$J283*$AQ$8)</f>
        <v>214802</v>
      </c>
      <c r="AR283" s="68">
        <f>3-2</f>
        <v>1</v>
      </c>
      <c r="AS283" s="68">
        <f t="shared" ref="AS283:AS291" si="1560">(AR283*$D283*$E283*$G283*$J283*$AS$8)</f>
        <v>19332.18</v>
      </c>
      <c r="AT283" s="68">
        <v>3</v>
      </c>
      <c r="AU283" s="68">
        <f t="shared" ref="AU283:AU291" si="1561">(AT283*$D283*$E283*$G283*$J283*$AU$8)</f>
        <v>74106.689999999988</v>
      </c>
      <c r="AV283" s="68">
        <v>0</v>
      </c>
      <c r="AW283" s="67">
        <f t="shared" ref="AW283:AW291" si="1562">(AV283*$D283*$E283*$G283*$J283*$AW$8)</f>
        <v>0</v>
      </c>
      <c r="AX283" s="68">
        <v>0</v>
      </c>
      <c r="AY283" s="67">
        <f t="shared" ref="AY283:AY291" si="1563">(AX283*$D283*$E283*$G283*$J283*$AY$8)</f>
        <v>0</v>
      </c>
      <c r="AZ283" s="68">
        <v>0</v>
      </c>
      <c r="BA283" s="67">
        <f t="shared" ref="BA283:BA291" si="1564">(AZ283*$D283*$E283*$G283*$J283*$BA$8)</f>
        <v>0</v>
      </c>
      <c r="BB283" s="68">
        <v>14</v>
      </c>
      <c r="BC283" s="67">
        <f t="shared" ref="BC283:BC291" si="1565">(BB283*$D283*$E283*$G283*$J283*$BC$8)</f>
        <v>330795.08</v>
      </c>
      <c r="BD283" s="68">
        <v>17</v>
      </c>
      <c r="BE283" s="67">
        <f t="shared" ref="BE283:BE291" si="1566">(BD283*$D283*$E283*$G283*$J283*$BE$8)</f>
        <v>401679.74000000005</v>
      </c>
      <c r="BF283" s="68">
        <v>19</v>
      </c>
      <c r="BG283" s="67">
        <f t="shared" ref="BG283:BG291" si="1567">(BF283*$D283*$E283*$G283*$K283*$BG$8)</f>
        <v>489748.56</v>
      </c>
      <c r="BH283" s="68">
        <v>4</v>
      </c>
      <c r="BI283" s="67">
        <f t="shared" ref="BI283:BI291" si="1568">(BH283*$D283*$E283*$G283*$K283*$BI$8)</f>
        <v>103104.96000000001</v>
      </c>
      <c r="BJ283" s="68">
        <v>55</v>
      </c>
      <c r="BK283" s="67">
        <f t="shared" ref="BK283:BK291" si="1569">(BJ283*$D283*$E283*$G283*$K283*$BK$8)</f>
        <v>1630347.18</v>
      </c>
      <c r="BL283" s="68">
        <v>0</v>
      </c>
      <c r="BM283" s="67">
        <f t="shared" ref="BM283:BM291" si="1570">(BL283*$D283*$E283*$G283*$K283*$BM$8)</f>
        <v>0</v>
      </c>
      <c r="BN283" s="68">
        <f>57-13</f>
        <v>44</v>
      </c>
      <c r="BO283" s="67">
        <f t="shared" ref="BO283:BO291" si="1571">(BN283*$D283*$E283*$G283*$K283*$BO$8)</f>
        <v>1247570.0160000001</v>
      </c>
      <c r="BP283" s="68">
        <v>20</v>
      </c>
      <c r="BQ283" s="67">
        <f t="shared" ref="BQ283:BQ291" si="1572">(BP283*$D283*$E283*$G283*$K283*$BQ$8)</f>
        <v>515524.8</v>
      </c>
      <c r="BR283" s="68">
        <v>15</v>
      </c>
      <c r="BS283" s="67">
        <f t="shared" ref="BS283:BS291" si="1573">(BR283*$D283*$E283*$G283*$K283*$BS$8)</f>
        <v>483304.5</v>
      </c>
      <c r="BT283" s="68">
        <v>5</v>
      </c>
      <c r="BU283" s="67">
        <f t="shared" ref="BU283:BU291" si="1574">(BT283*$D283*$E283*$G283*$K283*$BU$8)</f>
        <v>115993.08</v>
      </c>
      <c r="BV283" s="68">
        <v>5</v>
      </c>
      <c r="BW283" s="67">
        <f t="shared" ref="BW283:BW291" si="1575">(BV283*$D283*$E283*$G283*$K283*$BW$8)</f>
        <v>161101.5</v>
      </c>
      <c r="BX283" s="68">
        <v>31</v>
      </c>
      <c r="BY283" s="67">
        <f t="shared" ref="BY283:BY291" si="1576">(BX283*$D283*$E283*$G283*$K283*$BY$8)</f>
        <v>799063.44</v>
      </c>
      <c r="BZ283" s="68">
        <v>18</v>
      </c>
      <c r="CA283" s="75">
        <f t="shared" ref="CA283:CA291" si="1577">(BZ283*$D283*$E283*$G283*$K283*$CA$8)</f>
        <v>463972.32</v>
      </c>
      <c r="CB283" s="68">
        <v>0</v>
      </c>
      <c r="CC283" s="67">
        <f t="shared" ref="CC283:CC291" si="1578">(CB283*$D283*$E283*$G283*$J283*$CC$8)</f>
        <v>0</v>
      </c>
      <c r="CD283" s="68">
        <v>5</v>
      </c>
      <c r="CE283" s="67">
        <f t="shared" ref="CE283:CE291" si="1579">(CD283*$D283*$E283*$G283*$J283*$CE$8)</f>
        <v>121363.12999999999</v>
      </c>
      <c r="CF283" s="68">
        <v>0</v>
      </c>
      <c r="CG283" s="67">
        <f t="shared" ref="CG283:CG291" si="1580">(CF283*$D283*$E283*$G283*$J283*$CG$8)</f>
        <v>0</v>
      </c>
      <c r="CH283" s="68"/>
      <c r="CI283" s="68">
        <f t="shared" ref="CI283:CI291" si="1581">(CH283*$D283*$E283*$G283*$J283*$CI$8)</f>
        <v>0</v>
      </c>
      <c r="CJ283" s="68"/>
      <c r="CK283" s="67">
        <f t="shared" ref="CK283:CK291" si="1582">(CJ283*$D283*$E283*$G283*$K283*$CK$8)</f>
        <v>0</v>
      </c>
      <c r="CL283" s="68">
        <v>5</v>
      </c>
      <c r="CM283" s="67">
        <f t="shared" ref="CM283:CM291" si="1583">(CL283*$D283*$E283*$G283*$J283*$CM$8)</f>
        <v>75180.7</v>
      </c>
      <c r="CN283" s="68"/>
      <c r="CO283" s="67">
        <f t="shared" ref="CO283:CO291" si="1584">(CN283*$D283*$E283*$G283*$J283*$CO$8)</f>
        <v>0</v>
      </c>
      <c r="CP283" s="68">
        <v>8</v>
      </c>
      <c r="CQ283" s="67">
        <f t="shared" ref="CQ283:CQ291" si="1585">(CP283*$D283*$E283*$G283*$J283*$CQ$8)</f>
        <v>120289.12</v>
      </c>
      <c r="CR283" s="68">
        <v>3</v>
      </c>
      <c r="CS283" s="67">
        <f t="shared" ref="CS283:CS291" si="1586">(CR283*$D283*$E283*$G283*$J283*$CS$8)</f>
        <v>72817.877999999997</v>
      </c>
      <c r="CT283" s="68">
        <v>6</v>
      </c>
      <c r="CU283" s="67">
        <f t="shared" ref="CU283:CU291" si="1587">(CT283*$D283*$E283*$G283*$J283*$CU$8)</f>
        <v>145635.75599999999</v>
      </c>
      <c r="CV283" s="68">
        <v>5</v>
      </c>
      <c r="CW283" s="67">
        <f t="shared" ref="CW283:CW291" si="1588">(CV283*$D283*$E283*$G283*$K283*$CW$8)</f>
        <v>128881.2</v>
      </c>
      <c r="CX283" s="82">
        <v>0</v>
      </c>
      <c r="CY283" s="67">
        <f t="shared" ref="CY283:CY291" si="1589">(CX283*$D283*$E283*$G283*$K283*$CY$8)</f>
        <v>0</v>
      </c>
      <c r="CZ283" s="68"/>
      <c r="DA283" s="67">
        <f t="shared" ref="DA283:DA291" si="1590">(CZ283*$D283*$E283*$G283*$J283*$DA$8)</f>
        <v>0</v>
      </c>
      <c r="DB283" s="68">
        <v>0</v>
      </c>
      <c r="DC283" s="73">
        <f t="shared" ref="DC283:DC291" si="1591">(DB283*$D283*$E283*$G283*$K283*$DC$8)</f>
        <v>0</v>
      </c>
      <c r="DD283" s="68">
        <v>1</v>
      </c>
      <c r="DE283" s="67">
        <f t="shared" ref="DE283:DE291" si="1592">(DD283*$D283*$E283*$G283*$K283*$DE$8)</f>
        <v>25776.240000000002</v>
      </c>
      <c r="DF283" s="83">
        <v>3</v>
      </c>
      <c r="DG283" s="67">
        <f t="shared" ref="DG283:DG291" si="1593">(DF283*$D283*$E283*$G283*$K283*$DG$8)</f>
        <v>92794.463999999993</v>
      </c>
      <c r="DH283" s="68">
        <v>7</v>
      </c>
      <c r="DI283" s="67">
        <f t="shared" ref="DI283:DI291" si="1594">(DH283*$D283*$E283*$G283*$K283*$DI$8)</f>
        <v>203890.05839999998</v>
      </c>
      <c r="DJ283" s="68">
        <v>7</v>
      </c>
      <c r="DK283" s="67">
        <f t="shared" ref="DK283:DK291" si="1595">(DJ283*$D283*$E283*$G283*$L283*$DK$8)</f>
        <v>287405.076</v>
      </c>
      <c r="DL283" s="68">
        <v>7</v>
      </c>
      <c r="DM283" s="75">
        <f t="shared" ref="DM283:DM291" si="1596">(DL283*$D283*$E283*$G283*$M283*$DM$8)</f>
        <v>331224.68400000001</v>
      </c>
      <c r="DN283" s="77">
        <f t="shared" si="1545"/>
        <v>667</v>
      </c>
      <c r="DO283" s="75">
        <f t="shared" si="1545"/>
        <v>16932293.914900001</v>
      </c>
    </row>
    <row r="284" spans="1:119" ht="30.75" customHeight="1" x14ac:dyDescent="0.25">
      <c r="A284" s="78"/>
      <c r="B284" s="79">
        <v>245</v>
      </c>
      <c r="C284" s="60" t="s">
        <v>411</v>
      </c>
      <c r="D284" s="61">
        <v>22900</v>
      </c>
      <c r="E284" s="80">
        <v>1.2</v>
      </c>
      <c r="F284" s="80"/>
      <c r="G284" s="63">
        <v>1</v>
      </c>
      <c r="H284" s="64"/>
      <c r="I284" s="64"/>
      <c r="J284" s="61">
        <v>1.4</v>
      </c>
      <c r="K284" s="61">
        <v>1.68</v>
      </c>
      <c r="L284" s="61">
        <v>2.23</v>
      </c>
      <c r="M284" s="65">
        <v>2.57</v>
      </c>
      <c r="N284" s="68">
        <v>73</v>
      </c>
      <c r="O284" s="67">
        <f t="shared" si="1488"/>
        <v>3089301.6</v>
      </c>
      <c r="P284" s="68">
        <v>0</v>
      </c>
      <c r="Q284" s="68">
        <f t="shared" si="1546"/>
        <v>0</v>
      </c>
      <c r="R284" s="68"/>
      <c r="S284" s="67">
        <f t="shared" si="1547"/>
        <v>0</v>
      </c>
      <c r="T284" s="68"/>
      <c r="U284" s="67">
        <f t="shared" si="1548"/>
        <v>0</v>
      </c>
      <c r="V284" s="68">
        <v>14</v>
      </c>
      <c r="W284" s="67">
        <f t="shared" si="1549"/>
        <v>592468.80000000005</v>
      </c>
      <c r="X284" s="68">
        <v>0</v>
      </c>
      <c r="Y284" s="67">
        <f t="shared" si="1550"/>
        <v>0</v>
      </c>
      <c r="Z284" s="68"/>
      <c r="AA284" s="67">
        <f t="shared" si="1551"/>
        <v>0</v>
      </c>
      <c r="AB284" s="68">
        <v>0</v>
      </c>
      <c r="AC284" s="67">
        <f t="shared" si="1552"/>
        <v>0</v>
      </c>
      <c r="AD284" s="68">
        <v>2</v>
      </c>
      <c r="AE284" s="67">
        <f t="shared" si="1553"/>
        <v>84638.400000000009</v>
      </c>
      <c r="AF284" s="68">
        <v>0</v>
      </c>
      <c r="AG284" s="67">
        <f t="shared" si="1554"/>
        <v>0</v>
      </c>
      <c r="AH284" s="68"/>
      <c r="AI284" s="67">
        <f t="shared" si="1555"/>
        <v>0</v>
      </c>
      <c r="AJ284" s="68">
        <v>126</v>
      </c>
      <c r="AK284" s="67">
        <f t="shared" si="1556"/>
        <v>5332219.2</v>
      </c>
      <c r="AL284" s="82">
        <v>3</v>
      </c>
      <c r="AM284" s="67">
        <f t="shared" si="1557"/>
        <v>152349.12</v>
      </c>
      <c r="AN284" s="68">
        <v>20</v>
      </c>
      <c r="AO284" s="73">
        <f t="shared" si="1558"/>
        <v>1015660.8</v>
      </c>
      <c r="AP284" s="68"/>
      <c r="AQ284" s="67">
        <f t="shared" si="1559"/>
        <v>0</v>
      </c>
      <c r="AR284" s="68">
        <v>3</v>
      </c>
      <c r="AS284" s="68">
        <f t="shared" si="1560"/>
        <v>103874.4</v>
      </c>
      <c r="AT284" s="68"/>
      <c r="AU284" s="68">
        <f t="shared" si="1561"/>
        <v>0</v>
      </c>
      <c r="AV284" s="68">
        <v>0</v>
      </c>
      <c r="AW284" s="67">
        <f t="shared" si="1562"/>
        <v>0</v>
      </c>
      <c r="AX284" s="68">
        <v>0</v>
      </c>
      <c r="AY284" s="67">
        <f t="shared" si="1563"/>
        <v>0</v>
      </c>
      <c r="AZ284" s="68">
        <v>0</v>
      </c>
      <c r="BA284" s="67">
        <f t="shared" si="1564"/>
        <v>0</v>
      </c>
      <c r="BB284" s="68"/>
      <c r="BC284" s="67">
        <f t="shared" si="1565"/>
        <v>0</v>
      </c>
      <c r="BD284" s="68"/>
      <c r="BE284" s="67">
        <f t="shared" si="1566"/>
        <v>0</v>
      </c>
      <c r="BF284" s="68">
        <v>108</v>
      </c>
      <c r="BG284" s="67">
        <f t="shared" si="1567"/>
        <v>4985971.2</v>
      </c>
      <c r="BH284" s="68">
        <v>5</v>
      </c>
      <c r="BI284" s="67">
        <f t="shared" si="1568"/>
        <v>230832</v>
      </c>
      <c r="BJ284" s="68">
        <v>0</v>
      </c>
      <c r="BK284" s="67">
        <f t="shared" si="1569"/>
        <v>0</v>
      </c>
      <c r="BL284" s="68">
        <v>0</v>
      </c>
      <c r="BM284" s="67">
        <f t="shared" si="1570"/>
        <v>0</v>
      </c>
      <c r="BN284" s="68">
        <v>8</v>
      </c>
      <c r="BO284" s="67">
        <f t="shared" si="1571"/>
        <v>406264.32000000007</v>
      </c>
      <c r="BP284" s="68">
        <v>5</v>
      </c>
      <c r="BQ284" s="67">
        <f t="shared" si="1572"/>
        <v>230832</v>
      </c>
      <c r="BR284" s="68">
        <v>4</v>
      </c>
      <c r="BS284" s="67">
        <f t="shared" si="1573"/>
        <v>230832</v>
      </c>
      <c r="BT284" s="68"/>
      <c r="BU284" s="67">
        <f t="shared" si="1574"/>
        <v>0</v>
      </c>
      <c r="BV284" s="68">
        <v>4</v>
      </c>
      <c r="BW284" s="67">
        <f t="shared" si="1575"/>
        <v>230832</v>
      </c>
      <c r="BX284" s="68">
        <v>7</v>
      </c>
      <c r="BY284" s="67">
        <f t="shared" si="1576"/>
        <v>323164.79999999999</v>
      </c>
      <c r="BZ284" s="68">
        <v>5</v>
      </c>
      <c r="CA284" s="75">
        <f t="shared" si="1577"/>
        <v>230832</v>
      </c>
      <c r="CB284" s="68">
        <v>0</v>
      </c>
      <c r="CC284" s="67">
        <f t="shared" si="1578"/>
        <v>0</v>
      </c>
      <c r="CD284" s="68">
        <v>0</v>
      </c>
      <c r="CE284" s="67">
        <f t="shared" si="1579"/>
        <v>0</v>
      </c>
      <c r="CF284" s="68"/>
      <c r="CG284" s="67">
        <f t="shared" si="1580"/>
        <v>0</v>
      </c>
      <c r="CH284" s="68"/>
      <c r="CI284" s="68">
        <f t="shared" si="1581"/>
        <v>0</v>
      </c>
      <c r="CJ284" s="68"/>
      <c r="CK284" s="67">
        <f t="shared" si="1582"/>
        <v>0</v>
      </c>
      <c r="CL284" s="68">
        <v>0</v>
      </c>
      <c r="CM284" s="67">
        <f t="shared" si="1583"/>
        <v>0</v>
      </c>
      <c r="CN284" s="68"/>
      <c r="CO284" s="67">
        <f t="shared" si="1584"/>
        <v>0</v>
      </c>
      <c r="CP284" s="68">
        <v>1</v>
      </c>
      <c r="CQ284" s="67">
        <f t="shared" si="1585"/>
        <v>26930.399999999998</v>
      </c>
      <c r="CR284" s="68">
        <v>1</v>
      </c>
      <c r="CS284" s="67">
        <f t="shared" si="1586"/>
        <v>43473.359999999993</v>
      </c>
      <c r="CT284" s="68">
        <v>15</v>
      </c>
      <c r="CU284" s="67">
        <f t="shared" si="1587"/>
        <v>652100.39999999991</v>
      </c>
      <c r="CV284" s="68">
        <v>0</v>
      </c>
      <c r="CW284" s="67">
        <f t="shared" si="1588"/>
        <v>0</v>
      </c>
      <c r="CX284" s="82">
        <v>0</v>
      </c>
      <c r="CY284" s="67">
        <f t="shared" si="1589"/>
        <v>0</v>
      </c>
      <c r="CZ284" s="68"/>
      <c r="DA284" s="67">
        <f t="shared" si="1590"/>
        <v>0</v>
      </c>
      <c r="DB284" s="68">
        <v>0</v>
      </c>
      <c r="DC284" s="73">
        <f t="shared" si="1591"/>
        <v>0</v>
      </c>
      <c r="DD284" s="68">
        <v>1</v>
      </c>
      <c r="DE284" s="67">
        <f t="shared" si="1592"/>
        <v>46166.400000000001</v>
      </c>
      <c r="DF284" s="83"/>
      <c r="DG284" s="67">
        <f t="shared" si="1593"/>
        <v>0</v>
      </c>
      <c r="DH284" s="68">
        <v>3</v>
      </c>
      <c r="DI284" s="67">
        <f t="shared" si="1594"/>
        <v>156504.09599999996</v>
      </c>
      <c r="DJ284" s="68"/>
      <c r="DK284" s="67">
        <f t="shared" si="1595"/>
        <v>0</v>
      </c>
      <c r="DL284" s="68">
        <v>1</v>
      </c>
      <c r="DM284" s="75">
        <f t="shared" si="1596"/>
        <v>84748.319999999992</v>
      </c>
      <c r="DN284" s="77">
        <f t="shared" si="1545"/>
        <v>409</v>
      </c>
      <c r="DO284" s="75">
        <f t="shared" si="1545"/>
        <v>18249995.615999997</v>
      </c>
    </row>
    <row r="285" spans="1:119" ht="30" customHeight="1" x14ac:dyDescent="0.25">
      <c r="A285" s="78"/>
      <c r="B285" s="79">
        <v>246</v>
      </c>
      <c r="C285" s="60" t="s">
        <v>412</v>
      </c>
      <c r="D285" s="61">
        <v>22900</v>
      </c>
      <c r="E285" s="80">
        <v>1.42</v>
      </c>
      <c r="F285" s="80"/>
      <c r="G285" s="63">
        <v>1</v>
      </c>
      <c r="H285" s="64"/>
      <c r="I285" s="64"/>
      <c r="J285" s="61">
        <v>1.4</v>
      </c>
      <c r="K285" s="61">
        <v>1.68</v>
      </c>
      <c r="L285" s="61">
        <v>2.23</v>
      </c>
      <c r="M285" s="65">
        <v>2.57</v>
      </c>
      <c r="N285" s="68">
        <v>30</v>
      </c>
      <c r="O285" s="67">
        <f t="shared" si="1488"/>
        <v>1502331.6</v>
      </c>
      <c r="P285" s="68">
        <v>0</v>
      </c>
      <c r="Q285" s="68">
        <f t="shared" si="1546"/>
        <v>0</v>
      </c>
      <c r="R285" s="68"/>
      <c r="S285" s="67">
        <f t="shared" si="1547"/>
        <v>0</v>
      </c>
      <c r="T285" s="68"/>
      <c r="U285" s="67">
        <f t="shared" si="1548"/>
        <v>0</v>
      </c>
      <c r="V285" s="68">
        <v>2</v>
      </c>
      <c r="W285" s="67">
        <f t="shared" si="1549"/>
        <v>100155.44</v>
      </c>
      <c r="X285" s="68">
        <v>0</v>
      </c>
      <c r="Y285" s="67">
        <f t="shared" si="1550"/>
        <v>0</v>
      </c>
      <c r="Z285" s="68"/>
      <c r="AA285" s="67">
        <f t="shared" si="1551"/>
        <v>0</v>
      </c>
      <c r="AB285" s="68">
        <v>0</v>
      </c>
      <c r="AC285" s="67">
        <f t="shared" si="1552"/>
        <v>0</v>
      </c>
      <c r="AD285" s="68">
        <v>10</v>
      </c>
      <c r="AE285" s="67">
        <f t="shared" si="1553"/>
        <v>500777.2</v>
      </c>
      <c r="AF285" s="68">
        <v>0</v>
      </c>
      <c r="AG285" s="67">
        <f t="shared" si="1554"/>
        <v>0</v>
      </c>
      <c r="AH285" s="68"/>
      <c r="AI285" s="67">
        <f t="shared" si="1555"/>
        <v>0</v>
      </c>
      <c r="AJ285" s="68">
        <v>28</v>
      </c>
      <c r="AK285" s="67">
        <f t="shared" si="1556"/>
        <v>1402176.16</v>
      </c>
      <c r="AL285" s="81"/>
      <c r="AM285" s="67">
        <f t="shared" si="1557"/>
        <v>0</v>
      </c>
      <c r="AN285" s="68"/>
      <c r="AO285" s="73">
        <f t="shared" si="1558"/>
        <v>0</v>
      </c>
      <c r="AP285" s="68"/>
      <c r="AQ285" s="67">
        <f t="shared" si="1559"/>
        <v>0</v>
      </c>
      <c r="AR285" s="68"/>
      <c r="AS285" s="68">
        <f t="shared" si="1560"/>
        <v>0</v>
      </c>
      <c r="AT285" s="68">
        <v>13</v>
      </c>
      <c r="AU285" s="68">
        <f t="shared" si="1561"/>
        <v>680601.73999999987</v>
      </c>
      <c r="AV285" s="68">
        <v>0</v>
      </c>
      <c r="AW285" s="67">
        <f t="shared" si="1562"/>
        <v>0</v>
      </c>
      <c r="AX285" s="68">
        <v>0</v>
      </c>
      <c r="AY285" s="67">
        <f t="shared" si="1563"/>
        <v>0</v>
      </c>
      <c r="AZ285" s="68">
        <v>0</v>
      </c>
      <c r="BA285" s="67">
        <f t="shared" si="1564"/>
        <v>0</v>
      </c>
      <c r="BB285" s="68"/>
      <c r="BC285" s="67">
        <f t="shared" si="1565"/>
        <v>0</v>
      </c>
      <c r="BD285" s="68"/>
      <c r="BE285" s="67">
        <f t="shared" si="1566"/>
        <v>0</v>
      </c>
      <c r="BF285" s="68">
        <v>3</v>
      </c>
      <c r="BG285" s="67">
        <f t="shared" si="1567"/>
        <v>163890.72</v>
      </c>
      <c r="BH285" s="68"/>
      <c r="BI285" s="67">
        <f t="shared" si="1568"/>
        <v>0</v>
      </c>
      <c r="BJ285" s="68">
        <v>0</v>
      </c>
      <c r="BK285" s="67">
        <f t="shared" si="1569"/>
        <v>0</v>
      </c>
      <c r="BL285" s="68">
        <v>0</v>
      </c>
      <c r="BM285" s="67">
        <f t="shared" si="1570"/>
        <v>0</v>
      </c>
      <c r="BN285" s="68">
        <v>1</v>
      </c>
      <c r="BO285" s="67">
        <f t="shared" si="1571"/>
        <v>60093.264000000003</v>
      </c>
      <c r="BP285" s="68"/>
      <c r="BQ285" s="67">
        <f t="shared" si="1572"/>
        <v>0</v>
      </c>
      <c r="BR285" s="68"/>
      <c r="BS285" s="67">
        <f t="shared" si="1573"/>
        <v>0</v>
      </c>
      <c r="BT285" s="68"/>
      <c r="BU285" s="67">
        <f t="shared" si="1574"/>
        <v>0</v>
      </c>
      <c r="BV285" s="68"/>
      <c r="BW285" s="67">
        <f t="shared" si="1575"/>
        <v>0</v>
      </c>
      <c r="BX285" s="68">
        <v>1</v>
      </c>
      <c r="BY285" s="67">
        <f t="shared" si="1576"/>
        <v>54630.239999999998</v>
      </c>
      <c r="BZ285" s="68"/>
      <c r="CA285" s="75">
        <f t="shared" si="1577"/>
        <v>0</v>
      </c>
      <c r="CB285" s="68">
        <v>0</v>
      </c>
      <c r="CC285" s="67">
        <f t="shared" si="1578"/>
        <v>0</v>
      </c>
      <c r="CD285" s="68">
        <v>0</v>
      </c>
      <c r="CE285" s="67">
        <f t="shared" si="1579"/>
        <v>0</v>
      </c>
      <c r="CF285" s="68">
        <v>7</v>
      </c>
      <c r="CG285" s="67">
        <f t="shared" si="1580"/>
        <v>318676.39999999997</v>
      </c>
      <c r="CH285" s="68"/>
      <c r="CI285" s="68">
        <f t="shared" si="1581"/>
        <v>0</v>
      </c>
      <c r="CJ285" s="68"/>
      <c r="CK285" s="67">
        <f t="shared" si="1582"/>
        <v>0</v>
      </c>
      <c r="CL285" s="68">
        <v>0</v>
      </c>
      <c r="CM285" s="67">
        <f t="shared" si="1583"/>
        <v>0</v>
      </c>
      <c r="CN285" s="68"/>
      <c r="CO285" s="67">
        <f t="shared" si="1584"/>
        <v>0</v>
      </c>
      <c r="CP285" s="68"/>
      <c r="CQ285" s="67">
        <f t="shared" si="1585"/>
        <v>0</v>
      </c>
      <c r="CR285" s="68">
        <v>3</v>
      </c>
      <c r="CS285" s="67">
        <f t="shared" si="1586"/>
        <v>154330.42799999999</v>
      </c>
      <c r="CT285" s="68"/>
      <c r="CU285" s="67">
        <f t="shared" si="1587"/>
        <v>0</v>
      </c>
      <c r="CV285" s="68">
        <v>0</v>
      </c>
      <c r="CW285" s="67">
        <f t="shared" si="1588"/>
        <v>0</v>
      </c>
      <c r="CX285" s="82"/>
      <c r="CY285" s="67">
        <f t="shared" si="1589"/>
        <v>0</v>
      </c>
      <c r="CZ285" s="68"/>
      <c r="DA285" s="67">
        <f t="shared" si="1590"/>
        <v>0</v>
      </c>
      <c r="DB285" s="68">
        <v>0</v>
      </c>
      <c r="DC285" s="73">
        <f t="shared" si="1591"/>
        <v>0</v>
      </c>
      <c r="DD285" s="68"/>
      <c r="DE285" s="67">
        <f t="shared" si="1592"/>
        <v>0</v>
      </c>
      <c r="DF285" s="83"/>
      <c r="DG285" s="67">
        <f t="shared" si="1593"/>
        <v>0</v>
      </c>
      <c r="DH285" s="68">
        <v>1</v>
      </c>
      <c r="DI285" s="67">
        <f t="shared" si="1594"/>
        <v>61732.17119999999</v>
      </c>
      <c r="DJ285" s="68"/>
      <c r="DK285" s="67">
        <f t="shared" si="1595"/>
        <v>0</v>
      </c>
      <c r="DL285" s="68"/>
      <c r="DM285" s="75">
        <f t="shared" si="1596"/>
        <v>0</v>
      </c>
      <c r="DN285" s="77">
        <f t="shared" si="1545"/>
        <v>99</v>
      </c>
      <c r="DO285" s="75">
        <f t="shared" si="1545"/>
        <v>4999395.3632000005</v>
      </c>
    </row>
    <row r="286" spans="1:119" ht="30" customHeight="1" x14ac:dyDescent="0.25">
      <c r="A286" s="78"/>
      <c r="B286" s="79">
        <v>247</v>
      </c>
      <c r="C286" s="60" t="s">
        <v>413</v>
      </c>
      <c r="D286" s="61">
        <v>22900</v>
      </c>
      <c r="E286" s="80">
        <v>2.31</v>
      </c>
      <c r="F286" s="80"/>
      <c r="G286" s="63">
        <v>1</v>
      </c>
      <c r="H286" s="64"/>
      <c r="I286" s="64"/>
      <c r="J286" s="61">
        <v>1.4</v>
      </c>
      <c r="K286" s="61">
        <v>1.68</v>
      </c>
      <c r="L286" s="61">
        <v>2.23</v>
      </c>
      <c r="M286" s="65">
        <v>2.57</v>
      </c>
      <c r="N286" s="68">
        <v>24</v>
      </c>
      <c r="O286" s="67">
        <f t="shared" si="1488"/>
        <v>1955147.04</v>
      </c>
      <c r="P286" s="68">
        <v>0</v>
      </c>
      <c r="Q286" s="68">
        <f t="shared" si="1546"/>
        <v>0</v>
      </c>
      <c r="R286" s="68"/>
      <c r="S286" s="67">
        <f t="shared" si="1547"/>
        <v>0</v>
      </c>
      <c r="T286" s="68"/>
      <c r="U286" s="67">
        <f t="shared" si="1548"/>
        <v>0</v>
      </c>
      <c r="V286" s="68">
        <v>18</v>
      </c>
      <c r="W286" s="67">
        <f t="shared" si="1549"/>
        <v>1466360.28</v>
      </c>
      <c r="X286" s="68">
        <v>0</v>
      </c>
      <c r="Y286" s="67">
        <f t="shared" si="1550"/>
        <v>0</v>
      </c>
      <c r="Z286" s="68"/>
      <c r="AA286" s="67">
        <f t="shared" si="1551"/>
        <v>0</v>
      </c>
      <c r="AB286" s="68">
        <v>0</v>
      </c>
      <c r="AC286" s="67">
        <f t="shared" si="1552"/>
        <v>0</v>
      </c>
      <c r="AD286" s="68"/>
      <c r="AE286" s="67">
        <f t="shared" si="1553"/>
        <v>0</v>
      </c>
      <c r="AF286" s="68">
        <v>0</v>
      </c>
      <c r="AG286" s="67">
        <f t="shared" si="1554"/>
        <v>0</v>
      </c>
      <c r="AH286" s="68"/>
      <c r="AI286" s="67">
        <f t="shared" si="1555"/>
        <v>0</v>
      </c>
      <c r="AJ286" s="68">
        <v>15</v>
      </c>
      <c r="AK286" s="67">
        <f t="shared" si="1556"/>
        <v>1221966.9000000001</v>
      </c>
      <c r="AL286" s="82"/>
      <c r="AM286" s="67">
        <f t="shared" si="1557"/>
        <v>0</v>
      </c>
      <c r="AN286" s="68"/>
      <c r="AO286" s="73">
        <f t="shared" si="1558"/>
        <v>0</v>
      </c>
      <c r="AP286" s="68"/>
      <c r="AQ286" s="67">
        <f t="shared" si="1559"/>
        <v>0</v>
      </c>
      <c r="AR286" s="68">
        <f>8-4</f>
        <v>4</v>
      </c>
      <c r="AS286" s="68">
        <f t="shared" si="1560"/>
        <v>266610.95999999996</v>
      </c>
      <c r="AT286" s="68">
        <v>0</v>
      </c>
      <c r="AU286" s="68">
        <f t="shared" si="1561"/>
        <v>0</v>
      </c>
      <c r="AV286" s="68">
        <v>0</v>
      </c>
      <c r="AW286" s="67">
        <f t="shared" si="1562"/>
        <v>0</v>
      </c>
      <c r="AX286" s="68">
        <v>0</v>
      </c>
      <c r="AY286" s="67">
        <f t="shared" si="1563"/>
        <v>0</v>
      </c>
      <c r="AZ286" s="68">
        <v>0</v>
      </c>
      <c r="BA286" s="67">
        <f t="shared" si="1564"/>
        <v>0</v>
      </c>
      <c r="BB286" s="68"/>
      <c r="BC286" s="67">
        <f t="shared" si="1565"/>
        <v>0</v>
      </c>
      <c r="BD286" s="68"/>
      <c r="BE286" s="67">
        <f t="shared" si="1566"/>
        <v>0</v>
      </c>
      <c r="BF286" s="68">
        <v>40</v>
      </c>
      <c r="BG286" s="67">
        <f t="shared" si="1567"/>
        <v>3554812.8</v>
      </c>
      <c r="BH286" s="68">
        <v>0</v>
      </c>
      <c r="BI286" s="67">
        <f t="shared" si="1568"/>
        <v>0</v>
      </c>
      <c r="BJ286" s="68">
        <v>0</v>
      </c>
      <c r="BK286" s="67">
        <f t="shared" si="1569"/>
        <v>0</v>
      </c>
      <c r="BL286" s="68">
        <v>0</v>
      </c>
      <c r="BM286" s="67">
        <f t="shared" si="1570"/>
        <v>0</v>
      </c>
      <c r="BN286" s="68"/>
      <c r="BO286" s="67">
        <f t="shared" si="1571"/>
        <v>0</v>
      </c>
      <c r="BP286" s="68"/>
      <c r="BQ286" s="67">
        <f t="shared" si="1572"/>
        <v>0</v>
      </c>
      <c r="BR286" s="68"/>
      <c r="BS286" s="67">
        <f t="shared" si="1573"/>
        <v>0</v>
      </c>
      <c r="BT286" s="68"/>
      <c r="BU286" s="67">
        <f t="shared" si="1574"/>
        <v>0</v>
      </c>
      <c r="BV286" s="68"/>
      <c r="BW286" s="67">
        <f t="shared" si="1575"/>
        <v>0</v>
      </c>
      <c r="BX286" s="68"/>
      <c r="BY286" s="67">
        <f t="shared" si="1576"/>
        <v>0</v>
      </c>
      <c r="BZ286" s="68"/>
      <c r="CA286" s="75">
        <f t="shared" si="1577"/>
        <v>0</v>
      </c>
      <c r="CB286" s="68">
        <v>0</v>
      </c>
      <c r="CC286" s="67">
        <f t="shared" si="1578"/>
        <v>0</v>
      </c>
      <c r="CD286" s="68">
        <v>0</v>
      </c>
      <c r="CE286" s="67">
        <f t="shared" si="1579"/>
        <v>0</v>
      </c>
      <c r="CF286" s="68">
        <v>0</v>
      </c>
      <c r="CG286" s="67">
        <f t="shared" si="1580"/>
        <v>0</v>
      </c>
      <c r="CH286" s="68"/>
      <c r="CI286" s="68">
        <f t="shared" si="1581"/>
        <v>0</v>
      </c>
      <c r="CJ286" s="68"/>
      <c r="CK286" s="67">
        <f t="shared" si="1582"/>
        <v>0</v>
      </c>
      <c r="CL286" s="68">
        <v>0</v>
      </c>
      <c r="CM286" s="67">
        <f t="shared" si="1583"/>
        <v>0</v>
      </c>
      <c r="CN286" s="68"/>
      <c r="CO286" s="67">
        <f t="shared" si="1584"/>
        <v>0</v>
      </c>
      <c r="CP286" s="68"/>
      <c r="CQ286" s="67">
        <f t="shared" si="1585"/>
        <v>0</v>
      </c>
      <c r="CR286" s="68"/>
      <c r="CS286" s="67">
        <f t="shared" si="1586"/>
        <v>0</v>
      </c>
      <c r="CT286" s="68"/>
      <c r="CU286" s="67">
        <f t="shared" si="1587"/>
        <v>0</v>
      </c>
      <c r="CV286" s="68">
        <v>0</v>
      </c>
      <c r="CW286" s="67">
        <f t="shared" si="1588"/>
        <v>0</v>
      </c>
      <c r="CX286" s="82">
        <v>0</v>
      </c>
      <c r="CY286" s="67">
        <f t="shared" si="1589"/>
        <v>0</v>
      </c>
      <c r="CZ286" s="68"/>
      <c r="DA286" s="67">
        <f t="shared" si="1590"/>
        <v>0</v>
      </c>
      <c r="DB286" s="68">
        <v>0</v>
      </c>
      <c r="DC286" s="73">
        <f t="shared" si="1591"/>
        <v>0</v>
      </c>
      <c r="DD286" s="68"/>
      <c r="DE286" s="67">
        <f t="shared" si="1592"/>
        <v>0</v>
      </c>
      <c r="DF286" s="83"/>
      <c r="DG286" s="67">
        <f t="shared" si="1593"/>
        <v>0</v>
      </c>
      <c r="DH286" s="68"/>
      <c r="DI286" s="67">
        <f t="shared" si="1594"/>
        <v>0</v>
      </c>
      <c r="DJ286" s="68"/>
      <c r="DK286" s="67">
        <f t="shared" si="1595"/>
        <v>0</v>
      </c>
      <c r="DL286" s="68"/>
      <c r="DM286" s="75">
        <f t="shared" si="1596"/>
        <v>0</v>
      </c>
      <c r="DN286" s="77">
        <f t="shared" si="1545"/>
        <v>101</v>
      </c>
      <c r="DO286" s="75">
        <f t="shared" si="1545"/>
        <v>8464897.9800000004</v>
      </c>
    </row>
    <row r="287" spans="1:119" ht="30" customHeight="1" x14ac:dyDescent="0.25">
      <c r="A287" s="78"/>
      <c r="B287" s="79">
        <v>248</v>
      </c>
      <c r="C287" s="60" t="s">
        <v>414</v>
      </c>
      <c r="D287" s="61">
        <v>22900</v>
      </c>
      <c r="E287" s="80">
        <v>3.12</v>
      </c>
      <c r="F287" s="80"/>
      <c r="G287" s="63">
        <v>1</v>
      </c>
      <c r="H287" s="64"/>
      <c r="I287" s="64"/>
      <c r="J287" s="61">
        <v>1.4</v>
      </c>
      <c r="K287" s="61">
        <v>1.68</v>
      </c>
      <c r="L287" s="61">
        <v>2.23</v>
      </c>
      <c r="M287" s="65">
        <v>2.57</v>
      </c>
      <c r="N287" s="68">
        <v>120</v>
      </c>
      <c r="O287" s="67">
        <f>(N287*$D287*$E287*$G287*$J287*$O$8)</f>
        <v>13203590.4</v>
      </c>
      <c r="P287" s="68">
        <v>0</v>
      </c>
      <c r="Q287" s="68">
        <f t="shared" si="1546"/>
        <v>0</v>
      </c>
      <c r="R287" s="68"/>
      <c r="S287" s="67">
        <f t="shared" si="1547"/>
        <v>0</v>
      </c>
      <c r="T287" s="68"/>
      <c r="U287" s="67">
        <f t="shared" si="1548"/>
        <v>0</v>
      </c>
      <c r="V287" s="68">
        <v>6</v>
      </c>
      <c r="W287" s="67">
        <f t="shared" si="1549"/>
        <v>660179.52</v>
      </c>
      <c r="X287" s="68"/>
      <c r="Y287" s="67">
        <f t="shared" si="1550"/>
        <v>0</v>
      </c>
      <c r="Z287" s="68"/>
      <c r="AA287" s="67">
        <f t="shared" si="1551"/>
        <v>0</v>
      </c>
      <c r="AB287" s="68"/>
      <c r="AC287" s="67">
        <f t="shared" si="1552"/>
        <v>0</v>
      </c>
      <c r="AD287" s="68">
        <v>8</v>
      </c>
      <c r="AE287" s="67">
        <f t="shared" si="1553"/>
        <v>880239.3600000001</v>
      </c>
      <c r="AF287" s="68"/>
      <c r="AG287" s="67">
        <f t="shared" si="1554"/>
        <v>0</v>
      </c>
      <c r="AH287" s="68"/>
      <c r="AI287" s="67">
        <f t="shared" si="1555"/>
        <v>0</v>
      </c>
      <c r="AJ287" s="68">
        <v>60</v>
      </c>
      <c r="AK287" s="67">
        <f t="shared" si="1556"/>
        <v>6601795.2000000002</v>
      </c>
      <c r="AL287" s="82">
        <v>1</v>
      </c>
      <c r="AM287" s="67">
        <f t="shared" si="1557"/>
        <v>132035.90400000001</v>
      </c>
      <c r="AN287" s="68"/>
      <c r="AO287" s="73">
        <f t="shared" si="1558"/>
        <v>0</v>
      </c>
      <c r="AP287" s="68"/>
      <c r="AQ287" s="67">
        <f t="shared" si="1559"/>
        <v>0</v>
      </c>
      <c r="AR287" s="68">
        <f>3+3</f>
        <v>6</v>
      </c>
      <c r="AS287" s="68">
        <f t="shared" si="1560"/>
        <v>540146.88</v>
      </c>
      <c r="AT287" s="68"/>
      <c r="AU287" s="68">
        <f t="shared" si="1561"/>
        <v>0</v>
      </c>
      <c r="AV287" s="68"/>
      <c r="AW287" s="67">
        <f t="shared" si="1562"/>
        <v>0</v>
      </c>
      <c r="AX287" s="68"/>
      <c r="AY287" s="67">
        <f t="shared" si="1563"/>
        <v>0</v>
      </c>
      <c r="AZ287" s="68"/>
      <c r="BA287" s="67">
        <f t="shared" si="1564"/>
        <v>0</v>
      </c>
      <c r="BB287" s="68"/>
      <c r="BC287" s="67">
        <f t="shared" si="1565"/>
        <v>0</v>
      </c>
      <c r="BD287" s="68"/>
      <c r="BE287" s="67">
        <f t="shared" si="1566"/>
        <v>0</v>
      </c>
      <c r="BF287" s="68">
        <v>75</v>
      </c>
      <c r="BG287" s="67">
        <f t="shared" si="1567"/>
        <v>9002448</v>
      </c>
      <c r="BH287" s="68"/>
      <c r="BI287" s="67">
        <f t="shared" si="1568"/>
        <v>0</v>
      </c>
      <c r="BJ287" s="68"/>
      <c r="BK287" s="67">
        <f t="shared" si="1569"/>
        <v>0</v>
      </c>
      <c r="BL287" s="68"/>
      <c r="BM287" s="67">
        <f t="shared" si="1570"/>
        <v>0</v>
      </c>
      <c r="BN287" s="68">
        <v>1</v>
      </c>
      <c r="BO287" s="67">
        <f t="shared" si="1571"/>
        <v>132035.90400000001</v>
      </c>
      <c r="BP287" s="68"/>
      <c r="BQ287" s="67">
        <f t="shared" si="1572"/>
        <v>0</v>
      </c>
      <c r="BR287" s="68"/>
      <c r="BS287" s="67">
        <f t="shared" si="1573"/>
        <v>0</v>
      </c>
      <c r="BT287" s="68"/>
      <c r="BU287" s="67">
        <f t="shared" si="1574"/>
        <v>0</v>
      </c>
      <c r="BV287" s="68"/>
      <c r="BW287" s="67">
        <f t="shared" si="1575"/>
        <v>0</v>
      </c>
      <c r="BX287" s="68"/>
      <c r="BY287" s="67">
        <f t="shared" si="1576"/>
        <v>0</v>
      </c>
      <c r="BZ287" s="68"/>
      <c r="CA287" s="75">
        <f t="shared" si="1577"/>
        <v>0</v>
      </c>
      <c r="CB287" s="68"/>
      <c r="CC287" s="67">
        <f t="shared" si="1578"/>
        <v>0</v>
      </c>
      <c r="CD287" s="68"/>
      <c r="CE287" s="67">
        <f t="shared" si="1579"/>
        <v>0</v>
      </c>
      <c r="CF287" s="68"/>
      <c r="CG287" s="67">
        <f t="shared" si="1580"/>
        <v>0</v>
      </c>
      <c r="CH287" s="68"/>
      <c r="CI287" s="68">
        <f t="shared" si="1581"/>
        <v>0</v>
      </c>
      <c r="CJ287" s="68"/>
      <c r="CK287" s="67">
        <f t="shared" si="1582"/>
        <v>0</v>
      </c>
      <c r="CL287" s="68"/>
      <c r="CM287" s="67">
        <f t="shared" si="1583"/>
        <v>0</v>
      </c>
      <c r="CN287" s="68"/>
      <c r="CO287" s="67">
        <f t="shared" si="1584"/>
        <v>0</v>
      </c>
      <c r="CP287" s="68"/>
      <c r="CQ287" s="67">
        <f t="shared" si="1585"/>
        <v>0</v>
      </c>
      <c r="CR287" s="68"/>
      <c r="CS287" s="67">
        <f t="shared" si="1586"/>
        <v>0</v>
      </c>
      <c r="CT287" s="68"/>
      <c r="CU287" s="67">
        <f t="shared" si="1587"/>
        <v>0</v>
      </c>
      <c r="CV287" s="68"/>
      <c r="CW287" s="67">
        <f t="shared" si="1588"/>
        <v>0</v>
      </c>
      <c r="CX287" s="82">
        <v>0</v>
      </c>
      <c r="CY287" s="67">
        <f t="shared" si="1589"/>
        <v>0</v>
      </c>
      <c r="CZ287" s="68"/>
      <c r="DA287" s="67">
        <f t="shared" si="1590"/>
        <v>0</v>
      </c>
      <c r="DB287" s="68"/>
      <c r="DC287" s="73">
        <f t="shared" si="1591"/>
        <v>0</v>
      </c>
      <c r="DD287" s="68"/>
      <c r="DE287" s="67">
        <f t="shared" si="1592"/>
        <v>0</v>
      </c>
      <c r="DF287" s="83"/>
      <c r="DG287" s="67">
        <f t="shared" si="1593"/>
        <v>0</v>
      </c>
      <c r="DH287" s="68"/>
      <c r="DI287" s="67">
        <f t="shared" si="1594"/>
        <v>0</v>
      </c>
      <c r="DJ287" s="68"/>
      <c r="DK287" s="67">
        <f t="shared" si="1595"/>
        <v>0</v>
      </c>
      <c r="DL287" s="68"/>
      <c r="DM287" s="75">
        <f t="shared" si="1596"/>
        <v>0</v>
      </c>
      <c r="DN287" s="77">
        <f t="shared" si="1545"/>
        <v>277</v>
      </c>
      <c r="DO287" s="75">
        <f t="shared" si="1545"/>
        <v>31152471.167999998</v>
      </c>
    </row>
    <row r="288" spans="1:119" ht="30" customHeight="1" x14ac:dyDescent="0.25">
      <c r="A288" s="78"/>
      <c r="B288" s="79">
        <v>249</v>
      </c>
      <c r="C288" s="60" t="s">
        <v>415</v>
      </c>
      <c r="D288" s="61">
        <v>22900</v>
      </c>
      <c r="E288" s="80">
        <v>1.08</v>
      </c>
      <c r="F288" s="80"/>
      <c r="G288" s="63">
        <v>1</v>
      </c>
      <c r="H288" s="64"/>
      <c r="I288" s="64"/>
      <c r="J288" s="61">
        <v>1.4</v>
      </c>
      <c r="K288" s="61">
        <v>1.68</v>
      </c>
      <c r="L288" s="61">
        <v>2.23</v>
      </c>
      <c r="M288" s="65">
        <v>2.57</v>
      </c>
      <c r="N288" s="68">
        <v>48</v>
      </c>
      <c r="O288" s="67">
        <f t="shared" si="1488"/>
        <v>1828189.44</v>
      </c>
      <c r="P288" s="68">
        <v>0</v>
      </c>
      <c r="Q288" s="68">
        <f t="shared" si="1546"/>
        <v>0</v>
      </c>
      <c r="R288" s="68"/>
      <c r="S288" s="67">
        <f t="shared" si="1547"/>
        <v>0</v>
      </c>
      <c r="T288" s="68">
        <v>1</v>
      </c>
      <c r="U288" s="67">
        <f t="shared" si="1548"/>
        <v>38808.629999999997</v>
      </c>
      <c r="V288" s="68">
        <v>25</v>
      </c>
      <c r="W288" s="67">
        <f t="shared" si="1549"/>
        <v>952182.00000000012</v>
      </c>
      <c r="X288" s="68">
        <v>0</v>
      </c>
      <c r="Y288" s="67">
        <f t="shared" si="1550"/>
        <v>0</v>
      </c>
      <c r="Z288" s="68"/>
      <c r="AA288" s="67">
        <f t="shared" si="1551"/>
        <v>0</v>
      </c>
      <c r="AB288" s="68">
        <v>0</v>
      </c>
      <c r="AC288" s="67">
        <f t="shared" si="1552"/>
        <v>0</v>
      </c>
      <c r="AD288" s="68">
        <v>7</v>
      </c>
      <c r="AE288" s="67">
        <f t="shared" si="1553"/>
        <v>266610.96000000002</v>
      </c>
      <c r="AF288" s="68">
        <v>0</v>
      </c>
      <c r="AG288" s="67">
        <f t="shared" si="1554"/>
        <v>0</v>
      </c>
      <c r="AH288" s="68"/>
      <c r="AI288" s="67">
        <f t="shared" si="1555"/>
        <v>0</v>
      </c>
      <c r="AJ288" s="68">
        <v>90</v>
      </c>
      <c r="AK288" s="67">
        <f t="shared" si="1556"/>
        <v>3427855.2</v>
      </c>
      <c r="AL288" s="82">
        <v>5</v>
      </c>
      <c r="AM288" s="67">
        <f t="shared" si="1557"/>
        <v>228523.68000000005</v>
      </c>
      <c r="AN288" s="68"/>
      <c r="AO288" s="73">
        <f t="shared" si="1558"/>
        <v>0</v>
      </c>
      <c r="AP288" s="68"/>
      <c r="AQ288" s="67">
        <f t="shared" si="1559"/>
        <v>0</v>
      </c>
      <c r="AR288" s="68">
        <v>0</v>
      </c>
      <c r="AS288" s="68">
        <f t="shared" si="1560"/>
        <v>0</v>
      </c>
      <c r="AT288" s="68"/>
      <c r="AU288" s="68">
        <f t="shared" si="1561"/>
        <v>0</v>
      </c>
      <c r="AV288" s="68">
        <v>0</v>
      </c>
      <c r="AW288" s="67">
        <f t="shared" si="1562"/>
        <v>0</v>
      </c>
      <c r="AX288" s="68">
        <v>0</v>
      </c>
      <c r="AY288" s="67">
        <f t="shared" si="1563"/>
        <v>0</v>
      </c>
      <c r="AZ288" s="68">
        <v>0</v>
      </c>
      <c r="BA288" s="67">
        <f t="shared" si="1564"/>
        <v>0</v>
      </c>
      <c r="BB288" s="68"/>
      <c r="BC288" s="67">
        <f t="shared" si="1565"/>
        <v>0</v>
      </c>
      <c r="BD288" s="68">
        <v>1</v>
      </c>
      <c r="BE288" s="67">
        <f t="shared" si="1566"/>
        <v>38087.279999999999</v>
      </c>
      <c r="BF288" s="68">
        <v>155</v>
      </c>
      <c r="BG288" s="67">
        <f t="shared" si="1567"/>
        <v>6440212.8000000007</v>
      </c>
      <c r="BH288" s="68">
        <v>0</v>
      </c>
      <c r="BI288" s="67">
        <f t="shared" si="1568"/>
        <v>0</v>
      </c>
      <c r="BJ288" s="68">
        <v>0</v>
      </c>
      <c r="BK288" s="67">
        <f t="shared" si="1569"/>
        <v>0</v>
      </c>
      <c r="BL288" s="68">
        <v>0</v>
      </c>
      <c r="BM288" s="67">
        <f t="shared" si="1570"/>
        <v>0</v>
      </c>
      <c r="BN288" s="68">
        <v>4</v>
      </c>
      <c r="BO288" s="67">
        <f t="shared" si="1571"/>
        <v>182818.94400000002</v>
      </c>
      <c r="BP288" s="68"/>
      <c r="BQ288" s="67">
        <f t="shared" si="1572"/>
        <v>0</v>
      </c>
      <c r="BR288" s="68"/>
      <c r="BS288" s="67">
        <f t="shared" si="1573"/>
        <v>0</v>
      </c>
      <c r="BT288" s="68"/>
      <c r="BU288" s="67">
        <f t="shared" si="1574"/>
        <v>0</v>
      </c>
      <c r="BV288" s="68">
        <v>1</v>
      </c>
      <c r="BW288" s="67">
        <f t="shared" si="1575"/>
        <v>51937.200000000004</v>
      </c>
      <c r="BX288" s="68">
        <v>4</v>
      </c>
      <c r="BY288" s="67">
        <f t="shared" si="1576"/>
        <v>166199.04000000001</v>
      </c>
      <c r="BZ288" s="68"/>
      <c r="CA288" s="75">
        <f t="shared" si="1577"/>
        <v>0</v>
      </c>
      <c r="CB288" s="68">
        <v>0</v>
      </c>
      <c r="CC288" s="67">
        <f t="shared" si="1578"/>
        <v>0</v>
      </c>
      <c r="CD288" s="68">
        <v>0</v>
      </c>
      <c r="CE288" s="67">
        <f t="shared" si="1579"/>
        <v>0</v>
      </c>
      <c r="CF288" s="68"/>
      <c r="CG288" s="67">
        <f t="shared" si="1580"/>
        <v>0</v>
      </c>
      <c r="CH288" s="68"/>
      <c r="CI288" s="68">
        <f t="shared" si="1581"/>
        <v>0</v>
      </c>
      <c r="CJ288" s="68"/>
      <c r="CK288" s="67">
        <f t="shared" si="1582"/>
        <v>0</v>
      </c>
      <c r="CL288" s="68">
        <v>0</v>
      </c>
      <c r="CM288" s="67">
        <f t="shared" si="1583"/>
        <v>0</v>
      </c>
      <c r="CN288" s="68"/>
      <c r="CO288" s="67">
        <f t="shared" si="1584"/>
        <v>0</v>
      </c>
      <c r="CP288" s="68"/>
      <c r="CQ288" s="67">
        <f t="shared" si="1585"/>
        <v>0</v>
      </c>
      <c r="CR288" s="68"/>
      <c r="CS288" s="67">
        <f t="shared" si="1586"/>
        <v>0</v>
      </c>
      <c r="CT288" s="68"/>
      <c r="CU288" s="67">
        <f t="shared" si="1587"/>
        <v>0</v>
      </c>
      <c r="CV288" s="68">
        <v>0</v>
      </c>
      <c r="CW288" s="67">
        <f t="shared" si="1588"/>
        <v>0</v>
      </c>
      <c r="CX288" s="82"/>
      <c r="CY288" s="67">
        <f t="shared" si="1589"/>
        <v>0</v>
      </c>
      <c r="CZ288" s="68"/>
      <c r="DA288" s="67">
        <f t="shared" si="1590"/>
        <v>0</v>
      </c>
      <c r="DB288" s="68">
        <v>0</v>
      </c>
      <c r="DC288" s="73">
        <f t="shared" si="1591"/>
        <v>0</v>
      </c>
      <c r="DD288" s="68"/>
      <c r="DE288" s="67">
        <f t="shared" si="1592"/>
        <v>0</v>
      </c>
      <c r="DF288" s="83"/>
      <c r="DG288" s="67">
        <f t="shared" si="1593"/>
        <v>0</v>
      </c>
      <c r="DH288" s="68"/>
      <c r="DI288" s="67">
        <f t="shared" si="1594"/>
        <v>0</v>
      </c>
      <c r="DJ288" s="68"/>
      <c r="DK288" s="67">
        <f t="shared" si="1595"/>
        <v>0</v>
      </c>
      <c r="DL288" s="68"/>
      <c r="DM288" s="75">
        <f t="shared" si="1596"/>
        <v>0</v>
      </c>
      <c r="DN288" s="77">
        <f t="shared" si="1545"/>
        <v>341</v>
      </c>
      <c r="DO288" s="75">
        <f t="shared" si="1545"/>
        <v>13621425.174000001</v>
      </c>
    </row>
    <row r="289" spans="1:119" ht="30" customHeight="1" x14ac:dyDescent="0.25">
      <c r="A289" s="78"/>
      <c r="B289" s="79">
        <v>250</v>
      </c>
      <c r="C289" s="60" t="s">
        <v>416</v>
      </c>
      <c r="D289" s="61">
        <v>22900</v>
      </c>
      <c r="E289" s="80">
        <v>1.1200000000000001</v>
      </c>
      <c r="F289" s="80"/>
      <c r="G289" s="63">
        <v>1</v>
      </c>
      <c r="H289" s="64"/>
      <c r="I289" s="64"/>
      <c r="J289" s="61">
        <v>1.4</v>
      </c>
      <c r="K289" s="61">
        <v>1.68</v>
      </c>
      <c r="L289" s="61">
        <v>2.23</v>
      </c>
      <c r="M289" s="65">
        <v>2.57</v>
      </c>
      <c r="N289" s="68">
        <v>88</v>
      </c>
      <c r="O289" s="67">
        <f t="shared" si="1488"/>
        <v>3475816.96</v>
      </c>
      <c r="P289" s="68">
        <v>5</v>
      </c>
      <c r="Q289" s="68">
        <f t="shared" si="1546"/>
        <v>197489.6</v>
      </c>
      <c r="R289" s="68"/>
      <c r="S289" s="67">
        <f t="shared" si="1547"/>
        <v>0</v>
      </c>
      <c r="T289" s="68">
        <v>1</v>
      </c>
      <c r="U289" s="67">
        <f t="shared" si="1548"/>
        <v>40245.986666666664</v>
      </c>
      <c r="V289" s="68">
        <v>6</v>
      </c>
      <c r="W289" s="67">
        <f t="shared" si="1549"/>
        <v>236987.52000000008</v>
      </c>
      <c r="X289" s="68">
        <v>0</v>
      </c>
      <c r="Y289" s="67">
        <f t="shared" si="1550"/>
        <v>0</v>
      </c>
      <c r="Z289" s="68"/>
      <c r="AA289" s="67">
        <f t="shared" si="1551"/>
        <v>0</v>
      </c>
      <c r="AB289" s="68">
        <v>0</v>
      </c>
      <c r="AC289" s="67">
        <f t="shared" si="1552"/>
        <v>0</v>
      </c>
      <c r="AD289" s="68">
        <v>6</v>
      </c>
      <c r="AE289" s="67">
        <f t="shared" si="1553"/>
        <v>236987.52000000008</v>
      </c>
      <c r="AF289" s="68">
        <v>0</v>
      </c>
      <c r="AG289" s="67">
        <f t="shared" si="1554"/>
        <v>0</v>
      </c>
      <c r="AH289" s="68"/>
      <c r="AI289" s="67">
        <f t="shared" si="1555"/>
        <v>0</v>
      </c>
      <c r="AJ289" s="68">
        <v>150</v>
      </c>
      <c r="AK289" s="67">
        <f t="shared" si="1556"/>
        <v>5924688.0000000009</v>
      </c>
      <c r="AL289" s="82">
        <v>0</v>
      </c>
      <c r="AM289" s="67">
        <f t="shared" si="1557"/>
        <v>0</v>
      </c>
      <c r="AN289" s="68"/>
      <c r="AO289" s="73">
        <f t="shared" si="1558"/>
        <v>0</v>
      </c>
      <c r="AP289" s="68"/>
      <c r="AQ289" s="67">
        <f t="shared" si="1559"/>
        <v>0</v>
      </c>
      <c r="AR289" s="68">
        <f>5-3</f>
        <v>2</v>
      </c>
      <c r="AS289" s="68">
        <f t="shared" si="1560"/>
        <v>64632.960000000006</v>
      </c>
      <c r="AT289" s="68"/>
      <c r="AU289" s="68">
        <f t="shared" si="1561"/>
        <v>0</v>
      </c>
      <c r="AV289" s="68">
        <v>0</v>
      </c>
      <c r="AW289" s="67">
        <f t="shared" si="1562"/>
        <v>0</v>
      </c>
      <c r="AX289" s="68">
        <v>0</v>
      </c>
      <c r="AY289" s="67">
        <f t="shared" si="1563"/>
        <v>0</v>
      </c>
      <c r="AZ289" s="68">
        <v>0</v>
      </c>
      <c r="BA289" s="67">
        <f t="shared" si="1564"/>
        <v>0</v>
      </c>
      <c r="BB289" s="68"/>
      <c r="BC289" s="67">
        <f t="shared" si="1565"/>
        <v>0</v>
      </c>
      <c r="BD289" s="68">
        <v>3</v>
      </c>
      <c r="BE289" s="67">
        <f t="shared" si="1566"/>
        <v>118493.76000000004</v>
      </c>
      <c r="BF289" s="68">
        <v>101</v>
      </c>
      <c r="BG289" s="67">
        <f t="shared" si="1567"/>
        <v>4351952.6400000006</v>
      </c>
      <c r="BH289" s="68"/>
      <c r="BI289" s="67">
        <f t="shared" si="1568"/>
        <v>0</v>
      </c>
      <c r="BJ289" s="68">
        <v>0</v>
      </c>
      <c r="BK289" s="67">
        <f t="shared" si="1569"/>
        <v>0</v>
      </c>
      <c r="BL289" s="68">
        <v>0</v>
      </c>
      <c r="BM289" s="67">
        <f t="shared" si="1570"/>
        <v>0</v>
      </c>
      <c r="BN289" s="68">
        <v>13</v>
      </c>
      <c r="BO289" s="67">
        <f t="shared" si="1571"/>
        <v>616167.55200000014</v>
      </c>
      <c r="BP289" s="68">
        <v>4</v>
      </c>
      <c r="BQ289" s="67">
        <f t="shared" si="1572"/>
        <v>172354.56000000003</v>
      </c>
      <c r="BR289" s="68"/>
      <c r="BS289" s="67">
        <f t="shared" si="1573"/>
        <v>0</v>
      </c>
      <c r="BT289" s="68"/>
      <c r="BU289" s="67">
        <f t="shared" si="1574"/>
        <v>0</v>
      </c>
      <c r="BV289" s="68">
        <v>7</v>
      </c>
      <c r="BW289" s="67">
        <f t="shared" si="1575"/>
        <v>377025.60000000003</v>
      </c>
      <c r="BX289" s="68">
        <v>5</v>
      </c>
      <c r="BY289" s="67">
        <f t="shared" si="1576"/>
        <v>215443.20000000001</v>
      </c>
      <c r="BZ289" s="68">
        <v>4</v>
      </c>
      <c r="CA289" s="75">
        <f t="shared" si="1577"/>
        <v>172354.56000000003</v>
      </c>
      <c r="CB289" s="68">
        <v>0</v>
      </c>
      <c r="CC289" s="67">
        <f t="shared" si="1578"/>
        <v>0</v>
      </c>
      <c r="CD289" s="68">
        <v>0</v>
      </c>
      <c r="CE289" s="67">
        <f t="shared" si="1579"/>
        <v>0</v>
      </c>
      <c r="CF289" s="68"/>
      <c r="CG289" s="67">
        <f t="shared" si="1580"/>
        <v>0</v>
      </c>
      <c r="CH289" s="68"/>
      <c r="CI289" s="68">
        <f t="shared" si="1581"/>
        <v>0</v>
      </c>
      <c r="CJ289" s="68"/>
      <c r="CK289" s="67">
        <f t="shared" si="1582"/>
        <v>0</v>
      </c>
      <c r="CL289" s="68">
        <v>0</v>
      </c>
      <c r="CM289" s="67">
        <f t="shared" si="1583"/>
        <v>0</v>
      </c>
      <c r="CN289" s="68"/>
      <c r="CO289" s="67">
        <f t="shared" si="1584"/>
        <v>0</v>
      </c>
      <c r="CP289" s="68"/>
      <c r="CQ289" s="67">
        <f t="shared" si="1585"/>
        <v>0</v>
      </c>
      <c r="CR289" s="68"/>
      <c r="CS289" s="67">
        <f t="shared" si="1586"/>
        <v>0</v>
      </c>
      <c r="CT289" s="68"/>
      <c r="CU289" s="67">
        <f t="shared" si="1587"/>
        <v>0</v>
      </c>
      <c r="CV289" s="68">
        <v>0</v>
      </c>
      <c r="CW289" s="67">
        <f t="shared" si="1588"/>
        <v>0</v>
      </c>
      <c r="CX289" s="82">
        <v>0</v>
      </c>
      <c r="CY289" s="67">
        <f t="shared" si="1589"/>
        <v>0</v>
      </c>
      <c r="CZ289" s="68"/>
      <c r="DA289" s="67">
        <f t="shared" si="1590"/>
        <v>0</v>
      </c>
      <c r="DB289" s="68">
        <v>0</v>
      </c>
      <c r="DC289" s="73">
        <f t="shared" si="1591"/>
        <v>0</v>
      </c>
      <c r="DD289" s="68">
        <v>1</v>
      </c>
      <c r="DE289" s="67">
        <f t="shared" si="1592"/>
        <v>43088.640000000007</v>
      </c>
      <c r="DF289" s="83"/>
      <c r="DG289" s="67">
        <f t="shared" si="1593"/>
        <v>0</v>
      </c>
      <c r="DH289" s="68"/>
      <c r="DI289" s="67">
        <f t="shared" si="1594"/>
        <v>0</v>
      </c>
      <c r="DJ289" s="68"/>
      <c r="DK289" s="67">
        <f t="shared" si="1595"/>
        <v>0</v>
      </c>
      <c r="DL289" s="68"/>
      <c r="DM289" s="75">
        <f t="shared" si="1596"/>
        <v>0</v>
      </c>
      <c r="DN289" s="77">
        <f t="shared" si="1545"/>
        <v>396</v>
      </c>
      <c r="DO289" s="75">
        <f t="shared" si="1545"/>
        <v>16243729.058666671</v>
      </c>
    </row>
    <row r="290" spans="1:119" ht="30" customHeight="1" x14ac:dyDescent="0.25">
      <c r="A290" s="78"/>
      <c r="B290" s="79">
        <v>251</v>
      </c>
      <c r="C290" s="60" t="s">
        <v>417</v>
      </c>
      <c r="D290" s="61">
        <v>22900</v>
      </c>
      <c r="E290" s="80">
        <v>1.62</v>
      </c>
      <c r="F290" s="80"/>
      <c r="G290" s="127">
        <v>0.95</v>
      </c>
      <c r="H290" s="128"/>
      <c r="I290" s="128"/>
      <c r="J290" s="61">
        <v>1.4</v>
      </c>
      <c r="K290" s="61">
        <v>1.68</v>
      </c>
      <c r="L290" s="61">
        <v>2.23</v>
      </c>
      <c r="M290" s="65">
        <v>2.57</v>
      </c>
      <c r="N290" s="68">
        <v>180</v>
      </c>
      <c r="O290" s="67">
        <f t="shared" si="1488"/>
        <v>9769387.3200000003</v>
      </c>
      <c r="P290" s="68">
        <v>0</v>
      </c>
      <c r="Q290" s="68">
        <f t="shared" si="1546"/>
        <v>0</v>
      </c>
      <c r="R290" s="68"/>
      <c r="S290" s="67">
        <f t="shared" si="1547"/>
        <v>0</v>
      </c>
      <c r="T290" s="68"/>
      <c r="U290" s="67">
        <f t="shared" si="1548"/>
        <v>0</v>
      </c>
      <c r="V290" s="68">
        <v>20</v>
      </c>
      <c r="W290" s="67">
        <f t="shared" si="1549"/>
        <v>1085487.48</v>
      </c>
      <c r="X290" s="68">
        <v>0</v>
      </c>
      <c r="Y290" s="67">
        <f t="shared" si="1550"/>
        <v>0</v>
      </c>
      <c r="Z290" s="68"/>
      <c r="AA290" s="67">
        <f t="shared" si="1551"/>
        <v>0</v>
      </c>
      <c r="AB290" s="68">
        <v>0</v>
      </c>
      <c r="AC290" s="67">
        <f t="shared" si="1552"/>
        <v>0</v>
      </c>
      <c r="AD290" s="68">
        <v>20</v>
      </c>
      <c r="AE290" s="67">
        <f t="shared" si="1553"/>
        <v>1085487.48</v>
      </c>
      <c r="AF290" s="68">
        <v>0</v>
      </c>
      <c r="AG290" s="67">
        <f t="shared" si="1554"/>
        <v>0</v>
      </c>
      <c r="AH290" s="68"/>
      <c r="AI290" s="67">
        <f t="shared" si="1555"/>
        <v>0</v>
      </c>
      <c r="AJ290" s="68">
        <v>161</v>
      </c>
      <c r="AK290" s="67">
        <f t="shared" si="1556"/>
        <v>8738174.2139999997</v>
      </c>
      <c r="AL290" s="82">
        <v>2</v>
      </c>
      <c r="AM290" s="67">
        <f t="shared" si="1557"/>
        <v>130258.4976</v>
      </c>
      <c r="AN290" s="68"/>
      <c r="AO290" s="73">
        <f t="shared" si="1558"/>
        <v>0</v>
      </c>
      <c r="AP290" s="68"/>
      <c r="AQ290" s="67">
        <f t="shared" si="1559"/>
        <v>0</v>
      </c>
      <c r="AR290" s="68">
        <v>1</v>
      </c>
      <c r="AS290" s="68">
        <f t="shared" si="1560"/>
        <v>44406.305999999997</v>
      </c>
      <c r="AT290" s="68"/>
      <c r="AU290" s="68">
        <f t="shared" si="1561"/>
        <v>0</v>
      </c>
      <c r="AV290" s="68">
        <v>0</v>
      </c>
      <c r="AW290" s="67">
        <f t="shared" si="1562"/>
        <v>0</v>
      </c>
      <c r="AX290" s="68">
        <v>0</v>
      </c>
      <c r="AY290" s="67">
        <f t="shared" si="1563"/>
        <v>0</v>
      </c>
      <c r="AZ290" s="68">
        <v>0</v>
      </c>
      <c r="BA290" s="67">
        <f t="shared" si="1564"/>
        <v>0</v>
      </c>
      <c r="BB290" s="68"/>
      <c r="BC290" s="67">
        <f t="shared" si="1565"/>
        <v>0</v>
      </c>
      <c r="BD290" s="68"/>
      <c r="BE290" s="67">
        <f t="shared" si="1566"/>
        <v>0</v>
      </c>
      <c r="BF290" s="68">
        <v>160</v>
      </c>
      <c r="BG290" s="67">
        <f t="shared" si="1567"/>
        <v>9473345.2799999993</v>
      </c>
      <c r="BH290" s="68">
        <v>2</v>
      </c>
      <c r="BI290" s="67">
        <f t="shared" si="1568"/>
        <v>118416.81599999999</v>
      </c>
      <c r="BJ290" s="68">
        <v>0</v>
      </c>
      <c r="BK290" s="67">
        <f t="shared" si="1569"/>
        <v>0</v>
      </c>
      <c r="BL290" s="68">
        <v>0</v>
      </c>
      <c r="BM290" s="67">
        <f t="shared" si="1570"/>
        <v>0</v>
      </c>
      <c r="BN290" s="68">
        <v>3</v>
      </c>
      <c r="BO290" s="67">
        <f t="shared" si="1571"/>
        <v>195387.7464</v>
      </c>
      <c r="BP290" s="68"/>
      <c r="BQ290" s="67">
        <f t="shared" si="1572"/>
        <v>0</v>
      </c>
      <c r="BR290" s="68"/>
      <c r="BS290" s="67">
        <f t="shared" si="1573"/>
        <v>0</v>
      </c>
      <c r="BT290" s="68"/>
      <c r="BU290" s="67">
        <f t="shared" si="1574"/>
        <v>0</v>
      </c>
      <c r="BV290" s="68"/>
      <c r="BW290" s="67">
        <f t="shared" si="1575"/>
        <v>0</v>
      </c>
      <c r="BX290" s="68"/>
      <c r="BY290" s="67">
        <f t="shared" si="1576"/>
        <v>0</v>
      </c>
      <c r="BZ290" s="68">
        <v>1</v>
      </c>
      <c r="CA290" s="75">
        <f t="shared" si="1577"/>
        <v>59208.407999999996</v>
      </c>
      <c r="CB290" s="68">
        <v>0</v>
      </c>
      <c r="CC290" s="67">
        <f t="shared" si="1578"/>
        <v>0</v>
      </c>
      <c r="CD290" s="68">
        <v>0</v>
      </c>
      <c r="CE290" s="67">
        <f t="shared" si="1579"/>
        <v>0</v>
      </c>
      <c r="CF290" s="68">
        <v>0</v>
      </c>
      <c r="CG290" s="67">
        <f t="shared" si="1580"/>
        <v>0</v>
      </c>
      <c r="CH290" s="68"/>
      <c r="CI290" s="68">
        <f t="shared" si="1581"/>
        <v>0</v>
      </c>
      <c r="CJ290" s="68"/>
      <c r="CK290" s="67">
        <f t="shared" si="1582"/>
        <v>0</v>
      </c>
      <c r="CL290" s="68">
        <v>0</v>
      </c>
      <c r="CM290" s="67">
        <f t="shared" si="1583"/>
        <v>0</v>
      </c>
      <c r="CN290" s="68"/>
      <c r="CO290" s="67">
        <f t="shared" si="1584"/>
        <v>0</v>
      </c>
      <c r="CP290" s="68"/>
      <c r="CQ290" s="67">
        <f t="shared" si="1585"/>
        <v>0</v>
      </c>
      <c r="CR290" s="68"/>
      <c r="CS290" s="67">
        <f t="shared" si="1586"/>
        <v>0</v>
      </c>
      <c r="CT290" s="68"/>
      <c r="CU290" s="67">
        <f t="shared" si="1587"/>
        <v>0</v>
      </c>
      <c r="CV290" s="68">
        <v>0</v>
      </c>
      <c r="CW290" s="67">
        <f t="shared" si="1588"/>
        <v>0</v>
      </c>
      <c r="CX290" s="82">
        <v>0</v>
      </c>
      <c r="CY290" s="67">
        <f t="shared" si="1589"/>
        <v>0</v>
      </c>
      <c r="CZ290" s="68"/>
      <c r="DA290" s="67">
        <f t="shared" si="1590"/>
        <v>0</v>
      </c>
      <c r="DB290" s="68">
        <v>0</v>
      </c>
      <c r="DC290" s="73">
        <f t="shared" si="1591"/>
        <v>0</v>
      </c>
      <c r="DD290" s="68"/>
      <c r="DE290" s="67">
        <f t="shared" si="1592"/>
        <v>0</v>
      </c>
      <c r="DF290" s="83"/>
      <c r="DG290" s="67">
        <f t="shared" si="1593"/>
        <v>0</v>
      </c>
      <c r="DH290" s="68"/>
      <c r="DI290" s="67">
        <f t="shared" si="1594"/>
        <v>0</v>
      </c>
      <c r="DJ290" s="68"/>
      <c r="DK290" s="67">
        <f t="shared" si="1595"/>
        <v>0</v>
      </c>
      <c r="DL290" s="68"/>
      <c r="DM290" s="75">
        <f t="shared" si="1596"/>
        <v>0</v>
      </c>
      <c r="DN290" s="77">
        <f t="shared" si="1545"/>
        <v>550</v>
      </c>
      <c r="DO290" s="75">
        <f t="shared" si="1545"/>
        <v>30699559.548</v>
      </c>
    </row>
    <row r="291" spans="1:119" ht="30" customHeight="1" x14ac:dyDescent="0.25">
      <c r="A291" s="78"/>
      <c r="B291" s="79">
        <v>252</v>
      </c>
      <c r="C291" s="60" t="s">
        <v>418</v>
      </c>
      <c r="D291" s="61">
        <v>22900</v>
      </c>
      <c r="E291" s="80">
        <v>1.95</v>
      </c>
      <c r="F291" s="80"/>
      <c r="G291" s="63">
        <v>1</v>
      </c>
      <c r="H291" s="64"/>
      <c r="I291" s="64"/>
      <c r="J291" s="61">
        <v>1.4</v>
      </c>
      <c r="K291" s="61">
        <v>1.68</v>
      </c>
      <c r="L291" s="61">
        <v>2.23</v>
      </c>
      <c r="M291" s="65">
        <v>2.57</v>
      </c>
      <c r="N291" s="68">
        <v>35</v>
      </c>
      <c r="O291" s="67">
        <f t="shared" si="1488"/>
        <v>2406904.5</v>
      </c>
      <c r="P291" s="68">
        <v>0</v>
      </c>
      <c r="Q291" s="68">
        <f t="shared" si="1546"/>
        <v>0</v>
      </c>
      <c r="R291" s="68"/>
      <c r="S291" s="67">
        <f t="shared" si="1547"/>
        <v>0</v>
      </c>
      <c r="T291" s="68"/>
      <c r="U291" s="67">
        <f t="shared" si="1548"/>
        <v>0</v>
      </c>
      <c r="V291" s="68">
        <v>10</v>
      </c>
      <c r="W291" s="67">
        <f t="shared" si="1549"/>
        <v>687687</v>
      </c>
      <c r="X291" s="68">
        <v>0</v>
      </c>
      <c r="Y291" s="67">
        <f t="shared" si="1550"/>
        <v>0</v>
      </c>
      <c r="Z291" s="68"/>
      <c r="AA291" s="67">
        <f t="shared" si="1551"/>
        <v>0</v>
      </c>
      <c r="AB291" s="68">
        <v>0</v>
      </c>
      <c r="AC291" s="67">
        <f t="shared" si="1552"/>
        <v>0</v>
      </c>
      <c r="AD291" s="68">
        <v>7</v>
      </c>
      <c r="AE291" s="67">
        <f t="shared" si="1553"/>
        <v>481380.9</v>
      </c>
      <c r="AF291" s="68">
        <v>0</v>
      </c>
      <c r="AG291" s="67">
        <f t="shared" si="1554"/>
        <v>0</v>
      </c>
      <c r="AH291" s="68"/>
      <c r="AI291" s="67">
        <f t="shared" si="1555"/>
        <v>0</v>
      </c>
      <c r="AJ291" s="68">
        <v>27</v>
      </c>
      <c r="AK291" s="67">
        <f t="shared" si="1556"/>
        <v>1856754.9000000001</v>
      </c>
      <c r="AL291" s="81"/>
      <c r="AM291" s="67">
        <f t="shared" si="1557"/>
        <v>0</v>
      </c>
      <c r="AN291" s="68">
        <v>0</v>
      </c>
      <c r="AO291" s="73">
        <f t="shared" si="1558"/>
        <v>0</v>
      </c>
      <c r="AP291" s="68"/>
      <c r="AQ291" s="67">
        <f t="shared" si="1559"/>
        <v>0</v>
      </c>
      <c r="AR291" s="68"/>
      <c r="AS291" s="68">
        <f t="shared" si="1560"/>
        <v>0</v>
      </c>
      <c r="AT291" s="68"/>
      <c r="AU291" s="68">
        <f t="shared" si="1561"/>
        <v>0</v>
      </c>
      <c r="AV291" s="68">
        <v>0</v>
      </c>
      <c r="AW291" s="67">
        <f t="shared" si="1562"/>
        <v>0</v>
      </c>
      <c r="AX291" s="68">
        <v>0</v>
      </c>
      <c r="AY291" s="67">
        <f t="shared" si="1563"/>
        <v>0</v>
      </c>
      <c r="AZ291" s="68">
        <v>0</v>
      </c>
      <c r="BA291" s="67">
        <f t="shared" si="1564"/>
        <v>0</v>
      </c>
      <c r="BB291" s="68"/>
      <c r="BC291" s="67">
        <f t="shared" si="1565"/>
        <v>0</v>
      </c>
      <c r="BD291" s="68"/>
      <c r="BE291" s="67">
        <f t="shared" si="1566"/>
        <v>0</v>
      </c>
      <c r="BF291" s="68">
        <v>33</v>
      </c>
      <c r="BG291" s="67">
        <f t="shared" si="1567"/>
        <v>2475673.1999999997</v>
      </c>
      <c r="BH291" s="68"/>
      <c r="BI291" s="67">
        <f t="shared" si="1568"/>
        <v>0</v>
      </c>
      <c r="BJ291" s="68">
        <v>0</v>
      </c>
      <c r="BK291" s="67">
        <f t="shared" si="1569"/>
        <v>0</v>
      </c>
      <c r="BL291" s="68">
        <v>0</v>
      </c>
      <c r="BM291" s="67">
        <f t="shared" si="1570"/>
        <v>0</v>
      </c>
      <c r="BN291" s="68">
        <v>3</v>
      </c>
      <c r="BO291" s="67">
        <f t="shared" si="1571"/>
        <v>247567.32</v>
      </c>
      <c r="BP291" s="68"/>
      <c r="BQ291" s="67">
        <f t="shared" si="1572"/>
        <v>0</v>
      </c>
      <c r="BR291" s="68"/>
      <c r="BS291" s="67">
        <f t="shared" si="1573"/>
        <v>0</v>
      </c>
      <c r="BT291" s="68"/>
      <c r="BU291" s="67">
        <f t="shared" si="1574"/>
        <v>0</v>
      </c>
      <c r="BV291" s="68"/>
      <c r="BW291" s="67">
        <f t="shared" si="1575"/>
        <v>0</v>
      </c>
      <c r="BX291" s="68">
        <v>1</v>
      </c>
      <c r="BY291" s="67">
        <f t="shared" si="1576"/>
        <v>75020.399999999994</v>
      </c>
      <c r="BZ291" s="68"/>
      <c r="CA291" s="75">
        <f t="shared" si="1577"/>
        <v>0</v>
      </c>
      <c r="CB291" s="68">
        <v>0</v>
      </c>
      <c r="CC291" s="67">
        <f t="shared" si="1578"/>
        <v>0</v>
      </c>
      <c r="CD291" s="68">
        <v>0</v>
      </c>
      <c r="CE291" s="67">
        <f t="shared" si="1579"/>
        <v>0</v>
      </c>
      <c r="CF291" s="68">
        <v>0</v>
      </c>
      <c r="CG291" s="67">
        <f t="shared" si="1580"/>
        <v>0</v>
      </c>
      <c r="CH291" s="68"/>
      <c r="CI291" s="68">
        <f t="shared" si="1581"/>
        <v>0</v>
      </c>
      <c r="CJ291" s="68"/>
      <c r="CK291" s="67">
        <f t="shared" si="1582"/>
        <v>0</v>
      </c>
      <c r="CL291" s="68">
        <v>0</v>
      </c>
      <c r="CM291" s="67">
        <f t="shared" si="1583"/>
        <v>0</v>
      </c>
      <c r="CN291" s="68"/>
      <c r="CO291" s="67">
        <f t="shared" si="1584"/>
        <v>0</v>
      </c>
      <c r="CP291" s="68"/>
      <c r="CQ291" s="67">
        <f t="shared" si="1585"/>
        <v>0</v>
      </c>
      <c r="CR291" s="68"/>
      <c r="CS291" s="67">
        <f t="shared" si="1586"/>
        <v>0</v>
      </c>
      <c r="CT291" s="68"/>
      <c r="CU291" s="67">
        <f t="shared" si="1587"/>
        <v>0</v>
      </c>
      <c r="CV291" s="68">
        <v>0</v>
      </c>
      <c r="CW291" s="67">
        <f t="shared" si="1588"/>
        <v>0</v>
      </c>
      <c r="CX291" s="82"/>
      <c r="CY291" s="67">
        <f t="shared" si="1589"/>
        <v>0</v>
      </c>
      <c r="CZ291" s="68"/>
      <c r="DA291" s="67">
        <f t="shared" si="1590"/>
        <v>0</v>
      </c>
      <c r="DB291" s="68">
        <v>0</v>
      </c>
      <c r="DC291" s="73">
        <f t="shared" si="1591"/>
        <v>0</v>
      </c>
      <c r="DD291" s="68"/>
      <c r="DE291" s="67">
        <f t="shared" si="1592"/>
        <v>0</v>
      </c>
      <c r="DF291" s="83"/>
      <c r="DG291" s="67">
        <f t="shared" si="1593"/>
        <v>0</v>
      </c>
      <c r="DH291" s="68"/>
      <c r="DI291" s="67">
        <f t="shared" si="1594"/>
        <v>0</v>
      </c>
      <c r="DJ291" s="68"/>
      <c r="DK291" s="67">
        <f t="shared" si="1595"/>
        <v>0</v>
      </c>
      <c r="DL291" s="68"/>
      <c r="DM291" s="75">
        <f t="shared" si="1596"/>
        <v>0</v>
      </c>
      <c r="DN291" s="77">
        <f t="shared" si="1545"/>
        <v>116</v>
      </c>
      <c r="DO291" s="75">
        <f t="shared" si="1545"/>
        <v>8230988.2200000007</v>
      </c>
    </row>
    <row r="292" spans="1:119" ht="30" customHeight="1" x14ac:dyDescent="0.25">
      <c r="A292" s="78"/>
      <c r="B292" s="79">
        <v>253</v>
      </c>
      <c r="C292" s="60" t="s">
        <v>419</v>
      </c>
      <c r="D292" s="61">
        <v>22900</v>
      </c>
      <c r="E292" s="80">
        <v>2.14</v>
      </c>
      <c r="F292" s="80"/>
      <c r="G292" s="63">
        <v>1</v>
      </c>
      <c r="H292" s="64"/>
      <c r="I292" s="64"/>
      <c r="J292" s="61">
        <v>1.4</v>
      </c>
      <c r="K292" s="61">
        <v>1.68</v>
      </c>
      <c r="L292" s="61">
        <v>2.23</v>
      </c>
      <c r="M292" s="65">
        <v>2.57</v>
      </c>
      <c r="N292" s="68">
        <v>245</v>
      </c>
      <c r="O292" s="67">
        <f t="shared" ref="O292:O293" si="1597">(N292*$D292*$E292*$G292*$J292)</f>
        <v>16809058</v>
      </c>
      <c r="P292" s="68">
        <v>0</v>
      </c>
      <c r="Q292" s="68">
        <f t="shared" ref="Q292:Q293" si="1598">(P292*$D292*$E292*$G292*$J292)</f>
        <v>0</v>
      </c>
      <c r="R292" s="68"/>
      <c r="S292" s="67">
        <f t="shared" ref="S292:S293" si="1599">(R292*$D292*$E292*$G292*$J292)</f>
        <v>0</v>
      </c>
      <c r="T292" s="68"/>
      <c r="U292" s="67">
        <f t="shared" ref="U292:U293" si="1600">(T292*$D292*$E292*$G292*$J292)</f>
        <v>0</v>
      </c>
      <c r="V292" s="68"/>
      <c r="W292" s="67">
        <f t="shared" ref="W292:W293" si="1601">(V292*$D292*$E292*$G292*$J292)</f>
        <v>0</v>
      </c>
      <c r="X292" s="68"/>
      <c r="Y292" s="67">
        <f t="shared" ref="Y292:Y293" si="1602">(X292*$D292*$E292*$G292*$J292)</f>
        <v>0</v>
      </c>
      <c r="Z292" s="68"/>
      <c r="AA292" s="67">
        <f t="shared" ref="AA292:AA293" si="1603">(Z292*$D292*$E292*$G292*$J292)</f>
        <v>0</v>
      </c>
      <c r="AB292" s="68"/>
      <c r="AC292" s="67">
        <f t="shared" ref="AC292:AC293" si="1604">(AB292*$D292*$E292*$G292*$J292)</f>
        <v>0</v>
      </c>
      <c r="AD292" s="68">
        <v>17</v>
      </c>
      <c r="AE292" s="67">
        <f t="shared" ref="AE292:AE293" si="1605">(AD292*$D292*$E292*$G292*$J292)</f>
        <v>1166342.7999999998</v>
      </c>
      <c r="AF292" s="68"/>
      <c r="AG292" s="67">
        <f t="shared" ref="AG292:AG293" si="1606">(AF292*$D292*$E292*$G292*$J292)</f>
        <v>0</v>
      </c>
      <c r="AH292" s="70"/>
      <c r="AI292" s="67">
        <f t="shared" ref="AI292:AI293" si="1607">(AH292*$D292*$E292*$G292*$J292)</f>
        <v>0</v>
      </c>
      <c r="AJ292" s="68">
        <v>170</v>
      </c>
      <c r="AK292" s="67">
        <f t="shared" ref="AK292:AK293" si="1608">(AJ292*$D292*$E292*$G292*$J292)</f>
        <v>11663428</v>
      </c>
      <c r="AL292" s="82">
        <v>0</v>
      </c>
      <c r="AM292" s="67">
        <f t="shared" ref="AM292:AM293" si="1609">(AL292*$D292*$E292*$G292*$K292)</f>
        <v>0</v>
      </c>
      <c r="AN292" s="68"/>
      <c r="AO292" s="73">
        <f t="shared" ref="AO292:AO293" si="1610">(AN292*$D292*$E292*$G292*$K292)</f>
        <v>0</v>
      </c>
      <c r="AP292" s="68"/>
      <c r="AQ292" s="67">
        <f t="shared" ref="AQ292:AQ293" si="1611">(AP292*$D292*$E292*$G292*$J292)</f>
        <v>0</v>
      </c>
      <c r="AR292" s="68">
        <f>17-6</f>
        <v>11</v>
      </c>
      <c r="AS292" s="68">
        <f t="shared" ref="AS292:AS293" si="1612">(AR292*$D292*$E292*$G292*$J292)</f>
        <v>754692.39999999991</v>
      </c>
      <c r="AT292" s="68"/>
      <c r="AU292" s="68">
        <f t="shared" ref="AU292:AU293" si="1613">(AT292*$D292*$E292*$G292*$J292)</f>
        <v>0</v>
      </c>
      <c r="AV292" s="68"/>
      <c r="AW292" s="67">
        <f t="shared" ref="AW292:AW293" si="1614">(AV292*$D292*$E292*$G292*$J292)</f>
        <v>0</v>
      </c>
      <c r="AX292" s="68"/>
      <c r="AY292" s="67">
        <f t="shared" ref="AY292:AY293" si="1615">(AX292*$D292*$E292*$G292*$J292)</f>
        <v>0</v>
      </c>
      <c r="AZ292" s="68"/>
      <c r="BA292" s="67">
        <f t="shared" ref="BA292:BA293" si="1616">(AZ292*$D292*$E292*$G292*$J292)</f>
        <v>0</v>
      </c>
      <c r="BB292" s="68"/>
      <c r="BC292" s="67">
        <f t="shared" ref="BC292:BC293" si="1617">(BB292*$D292*$E292*$G292*$J292)</f>
        <v>0</v>
      </c>
      <c r="BD292" s="68"/>
      <c r="BE292" s="67">
        <f t="shared" ref="BE292:BE293" si="1618">(BD292*$D292*$E292*$G292*$J292)</f>
        <v>0</v>
      </c>
      <c r="BF292" s="68">
        <v>77</v>
      </c>
      <c r="BG292" s="67">
        <f t="shared" ref="BG292:BG293" si="1619">(BF292*$D292*$E292*$G292*$K292)</f>
        <v>6339416.1600000001</v>
      </c>
      <c r="BH292" s="68">
        <v>2</v>
      </c>
      <c r="BI292" s="67">
        <f t="shared" ref="BI292:BI293" si="1620">(BH292*$D292*$E292*$G292*$K292)</f>
        <v>164660.16</v>
      </c>
      <c r="BJ292" s="68"/>
      <c r="BK292" s="67">
        <f t="shared" ref="BK292:BK293" si="1621">(BJ292*$D292*$E292*$G292*$K292)</f>
        <v>0</v>
      </c>
      <c r="BL292" s="68"/>
      <c r="BM292" s="67">
        <f t="shared" ref="BM292:BM293" si="1622">(BL292*$D292*$E292*$G292*$K292)</f>
        <v>0</v>
      </c>
      <c r="BN292" s="68"/>
      <c r="BO292" s="67">
        <f t="shared" ref="BO292:BO293" si="1623">(BN292*$D292*$E292*$G292*$K292)</f>
        <v>0</v>
      </c>
      <c r="BP292" s="68"/>
      <c r="BQ292" s="67">
        <f t="shared" ref="BQ292:BQ293" si="1624">(BP292*$D292*$E292*$G292*$K292)</f>
        <v>0</v>
      </c>
      <c r="BR292" s="68"/>
      <c r="BS292" s="67">
        <f t="shared" ref="BS292:BS293" si="1625">(BR292*$D292*$E292*$G292*$K292)</f>
        <v>0</v>
      </c>
      <c r="BT292" s="68"/>
      <c r="BU292" s="67">
        <f t="shared" ref="BU292:BU293" si="1626">(BT292*$D292*$E292*$G292*$K292)</f>
        <v>0</v>
      </c>
      <c r="BV292" s="68"/>
      <c r="BW292" s="67">
        <f t="shared" ref="BW292:BW293" si="1627">(BV292*$D292*$E292*$G292*$K292)</f>
        <v>0</v>
      </c>
      <c r="BX292" s="68"/>
      <c r="BY292" s="67">
        <f t="shared" ref="BY292:BY293" si="1628">(BX292*$D292*$E292*$G292*$K292)</f>
        <v>0</v>
      </c>
      <c r="BZ292" s="68"/>
      <c r="CA292" s="75">
        <f t="shared" ref="CA292:CA293" si="1629">(BZ292*$D292*$E292*$G292*$K292)</f>
        <v>0</v>
      </c>
      <c r="CB292" s="68"/>
      <c r="CC292" s="67">
        <f t="shared" ref="CC292:CC293" si="1630">(CB292*$D292*$E292*$G292*$J292)</f>
        <v>0</v>
      </c>
      <c r="CD292" s="68"/>
      <c r="CE292" s="67">
        <f t="shared" ref="CE292:CE293" si="1631">(CD292*$D292*$E292*$G292*$J292)</f>
        <v>0</v>
      </c>
      <c r="CF292" s="68"/>
      <c r="CG292" s="67">
        <f t="shared" ref="CG292:CG293" si="1632">(CF292*$D292*$E292*$G292*$J292)</f>
        <v>0</v>
      </c>
      <c r="CH292" s="68"/>
      <c r="CI292" s="68">
        <f t="shared" ref="CI292:CI293" si="1633">(CH292*$D292*$E292*$G292*$J292)</f>
        <v>0</v>
      </c>
      <c r="CJ292" s="68"/>
      <c r="CK292" s="67">
        <f t="shared" ref="CK292:CK293" si="1634">(CJ292*$D292*$E292*$G292*$K292)</f>
        <v>0</v>
      </c>
      <c r="CL292" s="68"/>
      <c r="CM292" s="67">
        <f t="shared" ref="CM292:CM293" si="1635">(CL292*$D292*$E292*$G292*$J292)</f>
        <v>0</v>
      </c>
      <c r="CN292" s="68"/>
      <c r="CO292" s="67">
        <f t="shared" ref="CO292:CO293" si="1636">(CN292*$D292*$E292*$G292*$J292)</f>
        <v>0</v>
      </c>
      <c r="CP292" s="68"/>
      <c r="CQ292" s="67">
        <f t="shared" ref="CQ292:CQ293" si="1637">(CP292*$D292*$E292*$G292*$J292)</f>
        <v>0</v>
      </c>
      <c r="CR292" s="68"/>
      <c r="CS292" s="67">
        <f t="shared" ref="CS292:CS293" si="1638">(CR292*$D292*$E292*$G292*$J292)</f>
        <v>0</v>
      </c>
      <c r="CT292" s="68"/>
      <c r="CU292" s="67">
        <f t="shared" ref="CU292:CU293" si="1639">(CT292*$D292*$E292*$G292*$J292)</f>
        <v>0</v>
      </c>
      <c r="CV292" s="68"/>
      <c r="CW292" s="67">
        <f t="shared" ref="CW292:CW293" si="1640">(CV292*$D292*$E292*$G292*$K292)</f>
        <v>0</v>
      </c>
      <c r="CX292" s="82">
        <v>0</v>
      </c>
      <c r="CY292" s="67">
        <f t="shared" ref="CY292:CY293" si="1641">(CX292*$D292*$E292*$G292*$K292)</f>
        <v>0</v>
      </c>
      <c r="CZ292" s="68"/>
      <c r="DA292" s="67">
        <f t="shared" ref="DA292:DA293" si="1642">(CZ292*$D292*$E292*$G292*$J292)</f>
        <v>0</v>
      </c>
      <c r="DB292" s="68"/>
      <c r="DC292" s="73">
        <f t="shared" ref="DC292:DC293" si="1643">(DB292*$D292*$E292*$G292*$K292)</f>
        <v>0</v>
      </c>
      <c r="DD292" s="68"/>
      <c r="DE292" s="67">
        <f t="shared" ref="DE292:DE293" si="1644">(DD292*$D292*$E292*$G292*$K292)</f>
        <v>0</v>
      </c>
      <c r="DF292" s="83"/>
      <c r="DG292" s="67">
        <f t="shared" ref="DG292:DG293" si="1645">(DF292*$D292*$E292*$G292*$K292)</f>
        <v>0</v>
      </c>
      <c r="DH292" s="68"/>
      <c r="DI292" s="67">
        <f t="shared" ref="DI292:DI293" si="1646">(DH292*$D292*$E292*$G292*$K292)</f>
        <v>0</v>
      </c>
      <c r="DJ292" s="68"/>
      <c r="DK292" s="67">
        <f t="shared" ref="DK292:DK293" si="1647">(DJ292*$D292*$E292*$G292*$L292)</f>
        <v>0</v>
      </c>
      <c r="DL292" s="68"/>
      <c r="DM292" s="75">
        <f t="shared" ref="DM292:DM293" si="1648">(DL292*$D292*$E292*$G292*$M292)</f>
        <v>0</v>
      </c>
      <c r="DN292" s="77">
        <f t="shared" si="1545"/>
        <v>522</v>
      </c>
      <c r="DO292" s="75">
        <f t="shared" si="1545"/>
        <v>36897597.519999996</v>
      </c>
    </row>
    <row r="293" spans="1:119" ht="30" customHeight="1" x14ac:dyDescent="0.25">
      <c r="A293" s="78"/>
      <c r="B293" s="79">
        <v>254</v>
      </c>
      <c r="C293" s="60" t="s">
        <v>420</v>
      </c>
      <c r="D293" s="61">
        <v>22900</v>
      </c>
      <c r="E293" s="80">
        <v>4.13</v>
      </c>
      <c r="F293" s="80"/>
      <c r="G293" s="63">
        <v>1</v>
      </c>
      <c r="H293" s="64"/>
      <c r="I293" s="64"/>
      <c r="J293" s="61">
        <v>1.4</v>
      </c>
      <c r="K293" s="61">
        <v>1.68</v>
      </c>
      <c r="L293" s="61">
        <v>2.23</v>
      </c>
      <c r="M293" s="65">
        <v>2.57</v>
      </c>
      <c r="N293" s="68">
        <v>15</v>
      </c>
      <c r="O293" s="67">
        <f t="shared" si="1597"/>
        <v>1986116.9999999998</v>
      </c>
      <c r="P293" s="68">
        <v>0</v>
      </c>
      <c r="Q293" s="68">
        <f t="shared" si="1598"/>
        <v>0</v>
      </c>
      <c r="R293" s="68"/>
      <c r="S293" s="67">
        <f t="shared" si="1599"/>
        <v>0</v>
      </c>
      <c r="T293" s="68"/>
      <c r="U293" s="67">
        <f t="shared" si="1600"/>
        <v>0</v>
      </c>
      <c r="V293" s="68">
        <v>29</v>
      </c>
      <c r="W293" s="67">
        <f t="shared" si="1601"/>
        <v>3839826.1999999997</v>
      </c>
      <c r="X293" s="68"/>
      <c r="Y293" s="67">
        <f t="shared" si="1602"/>
        <v>0</v>
      </c>
      <c r="Z293" s="68"/>
      <c r="AA293" s="67">
        <f t="shared" si="1603"/>
        <v>0</v>
      </c>
      <c r="AB293" s="68"/>
      <c r="AC293" s="67">
        <f t="shared" si="1604"/>
        <v>0</v>
      </c>
      <c r="AD293" s="68">
        <v>1</v>
      </c>
      <c r="AE293" s="67">
        <f t="shared" si="1605"/>
        <v>132407.79999999999</v>
      </c>
      <c r="AF293" s="68"/>
      <c r="AG293" s="67">
        <f t="shared" si="1606"/>
        <v>0</v>
      </c>
      <c r="AH293" s="70"/>
      <c r="AI293" s="67">
        <f t="shared" si="1607"/>
        <v>0</v>
      </c>
      <c r="AJ293" s="68">
        <v>10</v>
      </c>
      <c r="AK293" s="67">
        <f t="shared" si="1608"/>
        <v>1324078</v>
      </c>
      <c r="AL293" s="82">
        <v>4</v>
      </c>
      <c r="AM293" s="67">
        <f t="shared" si="1609"/>
        <v>635557.43999999994</v>
      </c>
      <c r="AN293" s="68"/>
      <c r="AO293" s="73">
        <f t="shared" si="1610"/>
        <v>0</v>
      </c>
      <c r="AP293" s="68"/>
      <c r="AQ293" s="67">
        <f t="shared" si="1611"/>
        <v>0</v>
      </c>
      <c r="AR293" s="68"/>
      <c r="AS293" s="68">
        <f t="shared" si="1612"/>
        <v>0</v>
      </c>
      <c r="AT293" s="68"/>
      <c r="AU293" s="68">
        <f t="shared" si="1613"/>
        <v>0</v>
      </c>
      <c r="AV293" s="68"/>
      <c r="AW293" s="67">
        <f t="shared" si="1614"/>
        <v>0</v>
      </c>
      <c r="AX293" s="68"/>
      <c r="AY293" s="67">
        <f t="shared" si="1615"/>
        <v>0</v>
      </c>
      <c r="AZ293" s="68"/>
      <c r="BA293" s="67">
        <f t="shared" si="1616"/>
        <v>0</v>
      </c>
      <c r="BB293" s="68"/>
      <c r="BC293" s="67">
        <f t="shared" si="1617"/>
        <v>0</v>
      </c>
      <c r="BD293" s="68"/>
      <c r="BE293" s="67">
        <f t="shared" si="1618"/>
        <v>0</v>
      </c>
      <c r="BF293" s="68"/>
      <c r="BG293" s="67">
        <f t="shared" si="1619"/>
        <v>0</v>
      </c>
      <c r="BH293" s="68"/>
      <c r="BI293" s="67">
        <f t="shared" si="1620"/>
        <v>0</v>
      </c>
      <c r="BJ293" s="68"/>
      <c r="BK293" s="67">
        <f t="shared" si="1621"/>
        <v>0</v>
      </c>
      <c r="BL293" s="68"/>
      <c r="BM293" s="67">
        <f t="shared" si="1622"/>
        <v>0</v>
      </c>
      <c r="BN293" s="68"/>
      <c r="BO293" s="67">
        <f t="shared" si="1623"/>
        <v>0</v>
      </c>
      <c r="BP293" s="68"/>
      <c r="BQ293" s="67">
        <f t="shared" si="1624"/>
        <v>0</v>
      </c>
      <c r="BR293" s="68"/>
      <c r="BS293" s="67">
        <f t="shared" si="1625"/>
        <v>0</v>
      </c>
      <c r="BT293" s="68"/>
      <c r="BU293" s="67">
        <f t="shared" si="1626"/>
        <v>0</v>
      </c>
      <c r="BV293" s="68"/>
      <c r="BW293" s="67">
        <f t="shared" si="1627"/>
        <v>0</v>
      </c>
      <c r="BX293" s="68"/>
      <c r="BY293" s="67">
        <f t="shared" si="1628"/>
        <v>0</v>
      </c>
      <c r="BZ293" s="68"/>
      <c r="CA293" s="75">
        <f t="shared" si="1629"/>
        <v>0</v>
      </c>
      <c r="CB293" s="68"/>
      <c r="CC293" s="67">
        <f t="shared" si="1630"/>
        <v>0</v>
      </c>
      <c r="CD293" s="68"/>
      <c r="CE293" s="67">
        <f t="shared" si="1631"/>
        <v>0</v>
      </c>
      <c r="CF293" s="68"/>
      <c r="CG293" s="67">
        <f t="shared" si="1632"/>
        <v>0</v>
      </c>
      <c r="CH293" s="68"/>
      <c r="CI293" s="68">
        <f t="shared" si="1633"/>
        <v>0</v>
      </c>
      <c r="CJ293" s="68"/>
      <c r="CK293" s="67">
        <f t="shared" si="1634"/>
        <v>0</v>
      </c>
      <c r="CL293" s="68"/>
      <c r="CM293" s="67">
        <f t="shared" si="1635"/>
        <v>0</v>
      </c>
      <c r="CN293" s="68"/>
      <c r="CO293" s="67">
        <f t="shared" si="1636"/>
        <v>0</v>
      </c>
      <c r="CP293" s="68"/>
      <c r="CQ293" s="67">
        <f t="shared" si="1637"/>
        <v>0</v>
      </c>
      <c r="CR293" s="68"/>
      <c r="CS293" s="67">
        <f t="shared" si="1638"/>
        <v>0</v>
      </c>
      <c r="CT293" s="68"/>
      <c r="CU293" s="67">
        <f t="shared" si="1639"/>
        <v>0</v>
      </c>
      <c r="CV293" s="68"/>
      <c r="CW293" s="67">
        <f t="shared" si="1640"/>
        <v>0</v>
      </c>
      <c r="CX293" s="82">
        <v>0</v>
      </c>
      <c r="CY293" s="67">
        <f t="shared" si="1641"/>
        <v>0</v>
      </c>
      <c r="CZ293" s="68"/>
      <c r="DA293" s="67">
        <f t="shared" si="1642"/>
        <v>0</v>
      </c>
      <c r="DB293" s="68"/>
      <c r="DC293" s="73">
        <f t="shared" si="1643"/>
        <v>0</v>
      </c>
      <c r="DD293" s="68"/>
      <c r="DE293" s="67">
        <f t="shared" si="1644"/>
        <v>0</v>
      </c>
      <c r="DF293" s="83"/>
      <c r="DG293" s="67">
        <f t="shared" si="1645"/>
        <v>0</v>
      </c>
      <c r="DH293" s="68"/>
      <c r="DI293" s="67">
        <f t="shared" si="1646"/>
        <v>0</v>
      </c>
      <c r="DJ293" s="68"/>
      <c r="DK293" s="67">
        <f t="shared" si="1647"/>
        <v>0</v>
      </c>
      <c r="DL293" s="68"/>
      <c r="DM293" s="75">
        <f t="shared" si="1648"/>
        <v>0</v>
      </c>
      <c r="DN293" s="77">
        <f t="shared" si="1545"/>
        <v>59</v>
      </c>
      <c r="DO293" s="75">
        <f t="shared" si="1545"/>
        <v>7917986.4399999995</v>
      </c>
    </row>
    <row r="294" spans="1:119" ht="15.75" customHeight="1" x14ac:dyDescent="0.25">
      <c r="A294" s="78">
        <v>31</v>
      </c>
      <c r="B294" s="154"/>
      <c r="C294" s="153" t="s">
        <v>421</v>
      </c>
      <c r="D294" s="61">
        <v>22900</v>
      </c>
      <c r="E294" s="84">
        <v>0.9</v>
      </c>
      <c r="F294" s="84"/>
      <c r="G294" s="63">
        <v>1</v>
      </c>
      <c r="H294" s="64"/>
      <c r="I294" s="64"/>
      <c r="J294" s="61">
        <v>1.4</v>
      </c>
      <c r="K294" s="61">
        <v>1.68</v>
      </c>
      <c r="L294" s="61">
        <v>2.23</v>
      </c>
      <c r="M294" s="65">
        <v>2.57</v>
      </c>
      <c r="N294" s="88">
        <f>SUM(N295:N313)</f>
        <v>327</v>
      </c>
      <c r="O294" s="88">
        <f t="shared" ref="O294:BZ294" si="1649">SUM(O295:O313)</f>
        <v>15531771.569999998</v>
      </c>
      <c r="P294" s="88">
        <f t="shared" si="1649"/>
        <v>729</v>
      </c>
      <c r="Q294" s="88">
        <f t="shared" si="1649"/>
        <v>32653077.940000001</v>
      </c>
      <c r="R294" s="88">
        <f t="shared" si="1649"/>
        <v>751</v>
      </c>
      <c r="S294" s="88">
        <f t="shared" si="1649"/>
        <v>26373630.010000005</v>
      </c>
      <c r="T294" s="88">
        <f t="shared" si="1649"/>
        <v>0</v>
      </c>
      <c r="U294" s="88">
        <f t="shared" si="1649"/>
        <v>0</v>
      </c>
      <c r="V294" s="88">
        <f t="shared" si="1649"/>
        <v>257</v>
      </c>
      <c r="W294" s="88">
        <f t="shared" si="1649"/>
        <v>13059721.149999999</v>
      </c>
      <c r="X294" s="88">
        <f t="shared" si="1649"/>
        <v>0</v>
      </c>
      <c r="Y294" s="88">
        <f t="shared" si="1649"/>
        <v>0</v>
      </c>
      <c r="Z294" s="88">
        <f t="shared" si="1649"/>
        <v>0</v>
      </c>
      <c r="AA294" s="88">
        <f t="shared" si="1649"/>
        <v>0</v>
      </c>
      <c r="AB294" s="88">
        <f t="shared" si="1649"/>
        <v>0</v>
      </c>
      <c r="AC294" s="88">
        <f t="shared" si="1649"/>
        <v>0</v>
      </c>
      <c r="AD294" s="88">
        <f t="shared" si="1649"/>
        <v>54</v>
      </c>
      <c r="AE294" s="88">
        <f t="shared" si="1649"/>
        <v>2133945.66</v>
      </c>
      <c r="AF294" s="88">
        <f t="shared" si="1649"/>
        <v>0</v>
      </c>
      <c r="AG294" s="88">
        <f t="shared" si="1649"/>
        <v>0</v>
      </c>
      <c r="AH294" s="88">
        <f t="shared" si="1649"/>
        <v>752</v>
      </c>
      <c r="AI294" s="88">
        <f t="shared" si="1649"/>
        <v>17661709.729999997</v>
      </c>
      <c r="AJ294" s="88">
        <f t="shared" si="1649"/>
        <v>217</v>
      </c>
      <c r="AK294" s="88">
        <f t="shared" si="1649"/>
        <v>6818039.9000000004</v>
      </c>
      <c r="AL294" s="88">
        <f t="shared" si="1649"/>
        <v>205</v>
      </c>
      <c r="AM294" s="88">
        <f t="shared" si="1649"/>
        <v>9622943.6519999988</v>
      </c>
      <c r="AN294" s="88">
        <f t="shared" si="1649"/>
        <v>52</v>
      </c>
      <c r="AO294" s="88">
        <f t="shared" si="1649"/>
        <v>1689151.632</v>
      </c>
      <c r="AP294" s="88">
        <v>0</v>
      </c>
      <c r="AQ294" s="88">
        <f t="shared" si="1649"/>
        <v>0</v>
      </c>
      <c r="AR294" s="88">
        <f t="shared" si="1649"/>
        <v>18</v>
      </c>
      <c r="AS294" s="88">
        <f t="shared" si="1649"/>
        <v>539153.0199999999</v>
      </c>
      <c r="AT294" s="88">
        <f t="shared" si="1649"/>
        <v>328</v>
      </c>
      <c r="AU294" s="88">
        <f t="shared" si="1649"/>
        <v>9745021.7199999988</v>
      </c>
      <c r="AV294" s="88">
        <f t="shared" si="1649"/>
        <v>0</v>
      </c>
      <c r="AW294" s="88">
        <f t="shared" si="1649"/>
        <v>0</v>
      </c>
      <c r="AX294" s="88">
        <f t="shared" si="1649"/>
        <v>0</v>
      </c>
      <c r="AY294" s="88">
        <f t="shared" si="1649"/>
        <v>0</v>
      </c>
      <c r="AZ294" s="88">
        <f t="shared" si="1649"/>
        <v>0</v>
      </c>
      <c r="BA294" s="88">
        <f t="shared" si="1649"/>
        <v>0</v>
      </c>
      <c r="BB294" s="88">
        <f t="shared" si="1649"/>
        <v>264</v>
      </c>
      <c r="BC294" s="88">
        <f t="shared" si="1649"/>
        <v>6699482.0200000005</v>
      </c>
      <c r="BD294" s="88">
        <f t="shared" si="1649"/>
        <v>156</v>
      </c>
      <c r="BE294" s="88">
        <f t="shared" si="1649"/>
        <v>3870828.22</v>
      </c>
      <c r="BF294" s="88">
        <f t="shared" si="1649"/>
        <v>208</v>
      </c>
      <c r="BG294" s="88">
        <f t="shared" si="1649"/>
        <v>7703844.8759999983</v>
      </c>
      <c r="BH294" s="88">
        <f t="shared" si="1649"/>
        <v>1235</v>
      </c>
      <c r="BI294" s="88">
        <f t="shared" si="1649"/>
        <v>38460246.803999998</v>
      </c>
      <c r="BJ294" s="88">
        <f t="shared" si="1649"/>
        <v>3</v>
      </c>
      <c r="BK294" s="88">
        <f t="shared" si="1649"/>
        <v>87716.160000000003</v>
      </c>
      <c r="BL294" s="88">
        <f t="shared" si="1649"/>
        <v>0</v>
      </c>
      <c r="BM294" s="88">
        <f t="shared" si="1649"/>
        <v>0</v>
      </c>
      <c r="BN294" s="88">
        <f t="shared" si="1649"/>
        <v>430</v>
      </c>
      <c r="BO294" s="88">
        <f t="shared" si="1649"/>
        <v>13364826.552000001</v>
      </c>
      <c r="BP294" s="88">
        <f t="shared" si="1649"/>
        <v>148</v>
      </c>
      <c r="BQ294" s="88">
        <f t="shared" si="1649"/>
        <v>4829774.88</v>
      </c>
      <c r="BR294" s="88">
        <f t="shared" si="1649"/>
        <v>104</v>
      </c>
      <c r="BS294" s="88">
        <f t="shared" si="1649"/>
        <v>3766216.4399999995</v>
      </c>
      <c r="BT294" s="88">
        <f t="shared" si="1649"/>
        <v>68</v>
      </c>
      <c r="BU294" s="88">
        <f t="shared" si="1649"/>
        <v>1783831.2239999999</v>
      </c>
      <c r="BV294" s="88">
        <f t="shared" si="1649"/>
        <v>226</v>
      </c>
      <c r="BW294" s="88">
        <f t="shared" si="1649"/>
        <v>7260570.4920000006</v>
      </c>
      <c r="BX294" s="88">
        <f t="shared" si="1649"/>
        <v>130</v>
      </c>
      <c r="BY294" s="88">
        <f t="shared" si="1649"/>
        <v>3770583.0119999996</v>
      </c>
      <c r="BZ294" s="88">
        <f t="shared" si="1649"/>
        <v>104</v>
      </c>
      <c r="CA294" s="88">
        <f t="shared" ref="CA294:DO294" si="1650">SUM(CA295:CA313)</f>
        <v>3789876.7199999993</v>
      </c>
      <c r="CB294" s="88">
        <f t="shared" si="1650"/>
        <v>0</v>
      </c>
      <c r="CC294" s="88">
        <f t="shared" si="1650"/>
        <v>0</v>
      </c>
      <c r="CD294" s="88">
        <f t="shared" si="1650"/>
        <v>0</v>
      </c>
      <c r="CE294" s="88">
        <f t="shared" si="1650"/>
        <v>0</v>
      </c>
      <c r="CF294" s="88">
        <f t="shared" si="1650"/>
        <v>15</v>
      </c>
      <c r="CG294" s="88">
        <f t="shared" si="1650"/>
        <v>572271</v>
      </c>
      <c r="CH294" s="88">
        <f t="shared" si="1650"/>
        <v>0</v>
      </c>
      <c r="CI294" s="88">
        <f t="shared" si="1650"/>
        <v>0</v>
      </c>
      <c r="CJ294" s="88">
        <f t="shared" si="1650"/>
        <v>0</v>
      </c>
      <c r="CK294" s="88">
        <f t="shared" si="1650"/>
        <v>0</v>
      </c>
      <c r="CL294" s="88">
        <f t="shared" si="1650"/>
        <v>65</v>
      </c>
      <c r="CM294" s="88">
        <f t="shared" si="1650"/>
        <v>1310292.2</v>
      </c>
      <c r="CN294" s="88">
        <f t="shared" si="1650"/>
        <v>41</v>
      </c>
      <c r="CO294" s="88">
        <f t="shared" si="1650"/>
        <v>998989.6</v>
      </c>
      <c r="CP294" s="88">
        <f t="shared" si="1650"/>
        <v>218</v>
      </c>
      <c r="CQ294" s="88">
        <f t="shared" si="1650"/>
        <v>5301056.879999999</v>
      </c>
      <c r="CR294" s="88">
        <f t="shared" si="1650"/>
        <v>86</v>
      </c>
      <c r="CS294" s="88">
        <f t="shared" si="1650"/>
        <v>2192416.6879999996</v>
      </c>
      <c r="CT294" s="88">
        <f t="shared" si="1650"/>
        <v>142</v>
      </c>
      <c r="CU294" s="88">
        <f t="shared" si="1650"/>
        <v>4515057.8899999997</v>
      </c>
      <c r="CV294" s="88">
        <f t="shared" si="1650"/>
        <v>0</v>
      </c>
      <c r="CW294" s="88">
        <f t="shared" si="1650"/>
        <v>0</v>
      </c>
      <c r="CX294" s="88">
        <f t="shared" si="1650"/>
        <v>22</v>
      </c>
      <c r="CY294" s="88">
        <f t="shared" si="1650"/>
        <v>581542.75199999998</v>
      </c>
      <c r="CZ294" s="88">
        <f t="shared" si="1650"/>
        <v>0</v>
      </c>
      <c r="DA294" s="88">
        <f t="shared" si="1650"/>
        <v>0</v>
      </c>
      <c r="DB294" s="88">
        <f t="shared" si="1650"/>
        <v>8</v>
      </c>
      <c r="DC294" s="91">
        <f t="shared" si="1650"/>
        <v>233909.75999999998</v>
      </c>
      <c r="DD294" s="88">
        <f t="shared" si="1650"/>
        <v>25</v>
      </c>
      <c r="DE294" s="88">
        <f t="shared" si="1650"/>
        <v>707884.8</v>
      </c>
      <c r="DF294" s="92">
        <f t="shared" si="1650"/>
        <v>72</v>
      </c>
      <c r="DG294" s="88">
        <f t="shared" si="1650"/>
        <v>2025012.1919999998</v>
      </c>
      <c r="DH294" s="88">
        <f t="shared" si="1650"/>
        <v>142</v>
      </c>
      <c r="DI294" s="88">
        <f t="shared" si="1650"/>
        <v>4452876.2375999996</v>
      </c>
      <c r="DJ294" s="88">
        <v>33</v>
      </c>
      <c r="DK294" s="88">
        <f t="shared" si="1650"/>
        <v>1417211.3840000001</v>
      </c>
      <c r="DL294" s="88">
        <f t="shared" si="1650"/>
        <v>138</v>
      </c>
      <c r="DM294" s="88">
        <f t="shared" si="1650"/>
        <v>7548014.9559999993</v>
      </c>
      <c r="DN294" s="88">
        <f t="shared" si="1650"/>
        <v>7773</v>
      </c>
      <c r="DO294" s="88">
        <f t="shared" si="1650"/>
        <v>263072499.72359991</v>
      </c>
    </row>
    <row r="295" spans="1:119" ht="30" customHeight="1" x14ac:dyDescent="0.25">
      <c r="A295" s="78"/>
      <c r="B295" s="79">
        <v>255</v>
      </c>
      <c r="C295" s="60" t="s">
        <v>422</v>
      </c>
      <c r="D295" s="61">
        <v>22900</v>
      </c>
      <c r="E295" s="80">
        <v>0.61</v>
      </c>
      <c r="F295" s="80"/>
      <c r="G295" s="63">
        <v>1</v>
      </c>
      <c r="H295" s="64"/>
      <c r="I295" s="64"/>
      <c r="J295" s="61">
        <v>1.4</v>
      </c>
      <c r="K295" s="61">
        <v>1.68</v>
      </c>
      <c r="L295" s="61">
        <v>2.23</v>
      </c>
      <c r="M295" s="65">
        <v>2.57</v>
      </c>
      <c r="N295" s="68">
        <v>19</v>
      </c>
      <c r="O295" s="67">
        <f t="shared" si="1488"/>
        <v>408732.94</v>
      </c>
      <c r="P295" s="68">
        <v>14</v>
      </c>
      <c r="Q295" s="68">
        <f>(P295*$D295*$E295*$G295*$J295*$Q$8)</f>
        <v>301171.64</v>
      </c>
      <c r="R295" s="68">
        <v>207</v>
      </c>
      <c r="S295" s="67">
        <f>(R295*$D295*$E295*$G295*$J295*$S$8)</f>
        <v>4453037.82</v>
      </c>
      <c r="T295" s="68"/>
      <c r="U295" s="67">
        <f>(T295/12*7*$D295*$E295*$G295*$J295*$U$8)+(T295/12*5*$D295*$E295*$G295*$J295*$U$9)</f>
        <v>0</v>
      </c>
      <c r="V295" s="68"/>
      <c r="W295" s="67">
        <f>(V295*$D295*$E295*$G295*$J295*$W$8)</f>
        <v>0</v>
      </c>
      <c r="X295" s="68">
        <v>0</v>
      </c>
      <c r="Y295" s="67">
        <f>(X295*$D295*$E295*$G295*$J295*$Y$8)</f>
        <v>0</v>
      </c>
      <c r="Z295" s="68"/>
      <c r="AA295" s="67">
        <f>(Z295*$D295*$E295*$G295*$J295*$AA$8)</f>
        <v>0</v>
      </c>
      <c r="AB295" s="68">
        <v>0</v>
      </c>
      <c r="AC295" s="67">
        <f>(AB295*$D295*$E295*$G295*$J295*$AC$8)</f>
        <v>0</v>
      </c>
      <c r="AD295" s="68"/>
      <c r="AE295" s="67">
        <f>(AD295*$D295*$E295*$G295*$J295*$AE$8)</f>
        <v>0</v>
      </c>
      <c r="AF295" s="68">
        <v>0</v>
      </c>
      <c r="AG295" s="67">
        <f>(AF295*$D295*$E295*$G295*$J295*$AG$8)</f>
        <v>0</v>
      </c>
      <c r="AH295" s="68">
        <v>3</v>
      </c>
      <c r="AI295" s="67">
        <f>(AH295*$D295*$E295*$G295*$J295*$AI$8)</f>
        <v>64536.78</v>
      </c>
      <c r="AJ295" s="68">
        <v>22</v>
      </c>
      <c r="AK295" s="67">
        <f>(AJ295*$D295*$E295*$G295*$J295*$AK$8)</f>
        <v>473269.72</v>
      </c>
      <c r="AL295" s="81">
        <v>0</v>
      </c>
      <c r="AM295" s="67">
        <f>(AL295*$D295*$E295*$G295*$K295*$AM$8)</f>
        <v>0</v>
      </c>
      <c r="AN295" s="68"/>
      <c r="AO295" s="73">
        <f>(AN295*$D295*$E295*$G295*$K295*$AO$8)</f>
        <v>0</v>
      </c>
      <c r="AP295" s="68"/>
      <c r="AQ295" s="67">
        <f>(AP295*$D295*$E295*$G295*$J295*$AQ$8)</f>
        <v>0</v>
      </c>
      <c r="AR295" s="68">
        <v>0</v>
      </c>
      <c r="AS295" s="68">
        <f>(AR295*$D295*$E295*$G295*$J295*$AS$8)</f>
        <v>0</v>
      </c>
      <c r="AT295" s="68">
        <v>6</v>
      </c>
      <c r="AU295" s="68">
        <f>(AT295*$D295*$E295*$G295*$J295*$AU$8)</f>
        <v>134940.53999999998</v>
      </c>
      <c r="AV295" s="68">
        <v>0</v>
      </c>
      <c r="AW295" s="67">
        <f>(AV295*$D295*$E295*$G295*$J295*$AW$8)</f>
        <v>0</v>
      </c>
      <c r="AX295" s="68">
        <v>0</v>
      </c>
      <c r="AY295" s="67">
        <f>(AX295*$D295*$E295*$G295*$J295*$AY$8)</f>
        <v>0</v>
      </c>
      <c r="AZ295" s="68">
        <v>0</v>
      </c>
      <c r="BA295" s="67">
        <f>(AZ295*$D295*$E295*$G295*$J295*$BA$8)</f>
        <v>0</v>
      </c>
      <c r="BB295" s="68">
        <v>17</v>
      </c>
      <c r="BC295" s="67">
        <f>(BB295*$D295*$E295*$G295*$J295*$BC$8)</f>
        <v>365708.42</v>
      </c>
      <c r="BD295" s="68">
        <v>17</v>
      </c>
      <c r="BE295" s="67">
        <f>(BD295*$D295*$E295*$G295*$J295*$BE$8)</f>
        <v>365708.42</v>
      </c>
      <c r="BF295" s="68">
        <v>3</v>
      </c>
      <c r="BG295" s="67">
        <f>(BF295*$D295*$E295*$G295*$K295*$BG$8)</f>
        <v>70403.759999999995</v>
      </c>
      <c r="BH295" s="68">
        <v>207</v>
      </c>
      <c r="BI295" s="67">
        <f>(BH295*$D295*$E295*$G295*$K295*$BI$8)</f>
        <v>4857859.4399999995</v>
      </c>
      <c r="BJ295" s="68"/>
      <c r="BK295" s="67">
        <f>(BJ295*$D295*$E295*$G295*$K295*$BK$8)</f>
        <v>0</v>
      </c>
      <c r="BL295" s="68">
        <v>0</v>
      </c>
      <c r="BM295" s="67">
        <f>(BL295*$D295*$E295*$G295*$K295*$BM$8)</f>
        <v>0</v>
      </c>
      <c r="BN295" s="68">
        <v>21</v>
      </c>
      <c r="BO295" s="67">
        <f>(BN295*$D295*$E295*$G295*$K295*$BO$8)</f>
        <v>542108.95200000005</v>
      </c>
      <c r="BP295" s="68">
        <v>30</v>
      </c>
      <c r="BQ295" s="67">
        <f>(BP295*$D295*$E295*$G295*$K295*$BQ$8)</f>
        <v>704037.6</v>
      </c>
      <c r="BR295" s="68"/>
      <c r="BS295" s="67">
        <f>(BR295*$D295*$E295*$G295*$K295*$BS$8)</f>
        <v>0</v>
      </c>
      <c r="BT295" s="68">
        <v>3</v>
      </c>
      <c r="BU295" s="67">
        <f>(BT295*$D295*$E295*$G295*$K295*$BU$8)</f>
        <v>63363.383999999998</v>
      </c>
      <c r="BV295" s="68">
        <v>20</v>
      </c>
      <c r="BW295" s="67">
        <f>(BV295*$D295*$E295*$G295*$K295*$BW$8)</f>
        <v>586698</v>
      </c>
      <c r="BX295" s="68">
        <v>28</v>
      </c>
      <c r="BY295" s="67">
        <f>(BX295*$D295*$E295*$G295*$K295*$BY$8)</f>
        <v>657101.76</v>
      </c>
      <c r="BZ295" s="68">
        <v>3</v>
      </c>
      <c r="CA295" s="75">
        <f>(BZ295*$D295*$E295*$G295*$K295*$CA$8)</f>
        <v>70403.759999999995</v>
      </c>
      <c r="CB295" s="68">
        <v>0</v>
      </c>
      <c r="CC295" s="67">
        <f>(CB295*$D295*$E295*$G295*$J295*$CC$8)</f>
        <v>0</v>
      </c>
      <c r="CD295" s="68">
        <v>0</v>
      </c>
      <c r="CE295" s="67">
        <f>(CD295*$D295*$E295*$G295*$J295*$CE$8)</f>
        <v>0</v>
      </c>
      <c r="CF295" s="68">
        <v>0</v>
      </c>
      <c r="CG295" s="67">
        <f>(CF295*$D295*$E295*$G295*$J295*$CG$8)</f>
        <v>0</v>
      </c>
      <c r="CH295" s="68"/>
      <c r="CI295" s="68">
        <f>(CH295*$D295*$E295*$G295*$J295*$CI$8)</f>
        <v>0</v>
      </c>
      <c r="CJ295" s="68"/>
      <c r="CK295" s="67">
        <f>(CJ295*$D295*$E295*$G295*$K295*$CK$8)</f>
        <v>0</v>
      </c>
      <c r="CL295" s="68"/>
      <c r="CM295" s="67">
        <f>(CL295*$D295*$E295*$G295*$J295*$CM$8)</f>
        <v>0</v>
      </c>
      <c r="CN295" s="68"/>
      <c r="CO295" s="67">
        <f>(CN295*$D295*$E295*$G295*$J295*$CO$8)</f>
        <v>0</v>
      </c>
      <c r="CP295" s="68"/>
      <c r="CQ295" s="67">
        <f>(CP295*$D295*$E295*$G295*$J295*$CQ$8)</f>
        <v>0</v>
      </c>
      <c r="CR295" s="68">
        <v>1</v>
      </c>
      <c r="CS295" s="67">
        <f>(CR295*$D295*$E295*$G295*$J295*$CS$8)</f>
        <v>22098.957999999995</v>
      </c>
      <c r="CT295" s="68">
        <v>1</v>
      </c>
      <c r="CU295" s="67">
        <f>(CT295*$D295*$E295*$G295*$J295*$CU$8)</f>
        <v>22098.957999999995</v>
      </c>
      <c r="CV295" s="68">
        <v>0</v>
      </c>
      <c r="CW295" s="67">
        <f>(CV295*$D295*$E295*$G295*$K295*$CW$8)</f>
        <v>0</v>
      </c>
      <c r="CX295" s="82">
        <v>0</v>
      </c>
      <c r="CY295" s="67">
        <f>(CX295*$D295*$E295*$G295*$K295*$CY$8)</f>
        <v>0</v>
      </c>
      <c r="CZ295" s="68"/>
      <c r="DA295" s="67">
        <f>(CZ295*$D295*$E295*$G295*$J295*$DA$8)</f>
        <v>0</v>
      </c>
      <c r="DB295" s="68">
        <v>0</v>
      </c>
      <c r="DC295" s="73">
        <f>(DB295*$D295*$E295*$G295*$K295*$DC$8)</f>
        <v>0</v>
      </c>
      <c r="DD295" s="68">
        <v>4</v>
      </c>
      <c r="DE295" s="67">
        <f>(DD295*$D295*$E295*$G295*$K295*$DE$8)</f>
        <v>93871.679999999993</v>
      </c>
      <c r="DF295" s="83">
        <v>7</v>
      </c>
      <c r="DG295" s="67">
        <f>(DF295*$D295*$E295*$G295*$K295*$DG$8)</f>
        <v>197130.52799999999</v>
      </c>
      <c r="DH295" s="68">
        <v>3</v>
      </c>
      <c r="DI295" s="67">
        <f>(DH295*$D295*$E295*$G295*$K295*$DI$8)</f>
        <v>79556.248799999987</v>
      </c>
      <c r="DJ295" s="68"/>
      <c r="DK295" s="67">
        <f>(DJ295*$D295*$E295*$G295*$L295*$DK$8)</f>
        <v>0</v>
      </c>
      <c r="DL295" s="68">
        <v>2</v>
      </c>
      <c r="DM295" s="75">
        <f>(DL295*$D295*$E295*$G295*$M295*$DM$8)</f>
        <v>86160.791999999987</v>
      </c>
      <c r="DN295" s="77">
        <f t="shared" ref="DN295:DO313" si="1651">SUM(N295,P295,R295,T295,V295,X295,Z295,AB295,AD295,AF295,AH295,AJ295,AL295,AP295,AR295,CF295,AT295,AV295,AX295,AZ295,BB295,CJ295,BD295,BF295,BH295,BL295,AN295,BN295,BP295,BR295,BT295,BV295,BX295,BZ295,CB295,CD295,CH295,CL295,CN295,CP295,CR295,CT295,CV295,CX295,BJ295,CZ295,DB295,DD295,DF295,DH295,DJ295,DL295)</f>
        <v>638</v>
      </c>
      <c r="DO295" s="75">
        <f t="shared" si="1651"/>
        <v>14620000.1008</v>
      </c>
    </row>
    <row r="296" spans="1:119" ht="30" customHeight="1" x14ac:dyDescent="0.25">
      <c r="A296" s="78"/>
      <c r="B296" s="79">
        <v>256</v>
      </c>
      <c r="C296" s="60" t="s">
        <v>423</v>
      </c>
      <c r="D296" s="61">
        <v>22900</v>
      </c>
      <c r="E296" s="80">
        <v>0.55000000000000004</v>
      </c>
      <c r="F296" s="80"/>
      <c r="G296" s="63">
        <v>1</v>
      </c>
      <c r="H296" s="64"/>
      <c r="I296" s="64"/>
      <c r="J296" s="61">
        <v>1.4</v>
      </c>
      <c r="K296" s="61">
        <v>1.68</v>
      </c>
      <c r="L296" s="61">
        <v>2.23</v>
      </c>
      <c r="M296" s="65">
        <v>2.57</v>
      </c>
      <c r="N296" s="68"/>
      <c r="O296" s="67">
        <f>(N296*$D296*$E296*$G296*$J296)</f>
        <v>0</v>
      </c>
      <c r="P296" s="68">
        <v>20</v>
      </c>
      <c r="Q296" s="68">
        <f>(P296*$D296*$E296*$G296*$J296)</f>
        <v>352660</v>
      </c>
      <c r="R296" s="68">
        <v>3</v>
      </c>
      <c r="S296" s="67">
        <f>(R296*$D296*$E296*$G296*$J296)</f>
        <v>52899</v>
      </c>
      <c r="T296" s="68"/>
      <c r="U296" s="67">
        <f>(T296*$D296*$E296*$G296*$J296)</f>
        <v>0</v>
      </c>
      <c r="V296" s="68"/>
      <c r="W296" s="67">
        <f>(V296*$D296*$E296*$G296*$J296)</f>
        <v>0</v>
      </c>
      <c r="X296" s="68">
        <v>0</v>
      </c>
      <c r="Y296" s="67">
        <f>(X296*$D296*$E296*$G296*$J296)</f>
        <v>0</v>
      </c>
      <c r="Z296" s="68"/>
      <c r="AA296" s="67">
        <f>(Z296*$D296*$E296*$G296*$J296)</f>
        <v>0</v>
      </c>
      <c r="AB296" s="68">
        <v>0</v>
      </c>
      <c r="AC296" s="67">
        <f>(AB296*$D296*$E296*$G296*$J296)</f>
        <v>0</v>
      </c>
      <c r="AD296" s="68"/>
      <c r="AE296" s="67">
        <f>(AD296*$D296*$E296*$G296*$J296)</f>
        <v>0</v>
      </c>
      <c r="AF296" s="68">
        <v>0</v>
      </c>
      <c r="AG296" s="67">
        <f>(AF296*$D296*$E296*$G296*$J296)</f>
        <v>0</v>
      </c>
      <c r="AH296" s="68">
        <v>103</v>
      </c>
      <c r="AI296" s="67">
        <f>(AH296*$D296*$E296*$G296*$J296)</f>
        <v>1816199</v>
      </c>
      <c r="AJ296" s="68"/>
      <c r="AK296" s="67">
        <f>(AJ296*$D296*$E296*$G296*$J296)</f>
        <v>0</v>
      </c>
      <c r="AL296" s="82">
        <v>8</v>
      </c>
      <c r="AM296" s="67">
        <f>(AL296*$D296*$E296*$G296*$K296)</f>
        <v>169276.80000000002</v>
      </c>
      <c r="AN296" s="68"/>
      <c r="AO296" s="73">
        <f>(AN296*$D296*$E296*$G296*$K296)</f>
        <v>0</v>
      </c>
      <c r="AP296" s="68"/>
      <c r="AQ296" s="67">
        <f>(AP296*$D296*$E296*$G296*$J296)</f>
        <v>0</v>
      </c>
      <c r="AR296" s="68">
        <v>0</v>
      </c>
      <c r="AS296" s="68">
        <f>(AR296*$D296*$E296*$G296*$J296)</f>
        <v>0</v>
      </c>
      <c r="AT296" s="68">
        <f>10+14</f>
        <v>24</v>
      </c>
      <c r="AU296" s="68">
        <f>(AT296*$D296*$E296*$G296*$J296)</f>
        <v>423192</v>
      </c>
      <c r="AV296" s="68">
        <v>0</v>
      </c>
      <c r="AW296" s="67">
        <f>(AV296*$D296*$E296*$G296*$J296)</f>
        <v>0</v>
      </c>
      <c r="AX296" s="68">
        <v>0</v>
      </c>
      <c r="AY296" s="67">
        <f>(AX296*$D296*$E296*$G296*$J296)</f>
        <v>0</v>
      </c>
      <c r="AZ296" s="68">
        <v>0</v>
      </c>
      <c r="BA296" s="67">
        <f>(AZ296*$D296*$E296*$G296*$J296)</f>
        <v>0</v>
      </c>
      <c r="BB296" s="68"/>
      <c r="BC296" s="67">
        <f>(BB296*$D296*$E296*$G296*$J296)</f>
        <v>0</v>
      </c>
      <c r="BD296" s="68">
        <v>1</v>
      </c>
      <c r="BE296" s="67">
        <f>(BD296*$D296*$E296*$G296*$J296)</f>
        <v>17633</v>
      </c>
      <c r="BF296" s="68">
        <v>5</v>
      </c>
      <c r="BG296" s="67">
        <f>(BF296*$D296*$E296*$G296*$K296)</f>
        <v>105798.00000000001</v>
      </c>
      <c r="BH296" s="68">
        <v>60</v>
      </c>
      <c r="BI296" s="67">
        <f>(BH296*$D296*$E296*$G296*$K296)</f>
        <v>1269576.0000000002</v>
      </c>
      <c r="BJ296" s="68">
        <v>0</v>
      </c>
      <c r="BK296" s="67">
        <f>(BJ296*$D296*$E296*$G296*$K296)</f>
        <v>0</v>
      </c>
      <c r="BL296" s="68">
        <v>0</v>
      </c>
      <c r="BM296" s="67">
        <f>(BL296*$D296*$E296*$G296*$K296)</f>
        <v>0</v>
      </c>
      <c r="BN296" s="68">
        <f>21+21</f>
        <v>42</v>
      </c>
      <c r="BO296" s="67">
        <f>(BN296*$D296*$E296*$G296*$K296)</f>
        <v>888703.2</v>
      </c>
      <c r="BP296" s="68">
        <v>5</v>
      </c>
      <c r="BQ296" s="67">
        <f>(BP296*$D296*$E296*$G296*$K296)</f>
        <v>105798.00000000001</v>
      </c>
      <c r="BR296" s="68">
        <v>4</v>
      </c>
      <c r="BS296" s="67">
        <f>(BR296*$D296*$E296*$G296*$K296)</f>
        <v>84638.400000000009</v>
      </c>
      <c r="BT296" s="68"/>
      <c r="BU296" s="67">
        <f>(BT296*$D296*$E296*$G296*$K296)</f>
        <v>0</v>
      </c>
      <c r="BV296" s="68">
        <v>10</v>
      </c>
      <c r="BW296" s="67">
        <f>(BV296*$D296*$E296*$G296*$K296)</f>
        <v>211596.00000000003</v>
      </c>
      <c r="BX296" s="68"/>
      <c r="BY296" s="67">
        <f>(BX296*$D296*$E296*$G296*$K296)</f>
        <v>0</v>
      </c>
      <c r="BZ296" s="68"/>
      <c r="CA296" s="75">
        <f>(BZ296*$D296*$E296*$G296*$K296)</f>
        <v>0</v>
      </c>
      <c r="CB296" s="68">
        <v>0</v>
      </c>
      <c r="CC296" s="67">
        <f>(CB296*$D296*$E296*$G296*$J296)</f>
        <v>0</v>
      </c>
      <c r="CD296" s="68">
        <v>0</v>
      </c>
      <c r="CE296" s="67">
        <f>(CD296*$D296*$E296*$G296*$J296)</f>
        <v>0</v>
      </c>
      <c r="CF296" s="68">
        <v>0</v>
      </c>
      <c r="CG296" s="67">
        <f>(CF296*$D296*$E296*$G296*$J296)</f>
        <v>0</v>
      </c>
      <c r="CH296" s="68"/>
      <c r="CI296" s="68">
        <f>(CH296*$D296*$E296*$G296*$J296)</f>
        <v>0</v>
      </c>
      <c r="CJ296" s="68"/>
      <c r="CK296" s="67">
        <f>(CJ296*$D296*$E296*$G296*$K296)</f>
        <v>0</v>
      </c>
      <c r="CL296" s="68">
        <v>0</v>
      </c>
      <c r="CM296" s="67">
        <f>(CL296*$D296*$E296*$G296*$J296)</f>
        <v>0</v>
      </c>
      <c r="CN296" s="68"/>
      <c r="CO296" s="67">
        <f>(CN296*$D296*$E296*$G296*$J296)</f>
        <v>0</v>
      </c>
      <c r="CP296" s="68"/>
      <c r="CQ296" s="67">
        <f>(CP296*$D296*$E296*$G296*$J296)</f>
        <v>0</v>
      </c>
      <c r="CR296" s="68"/>
      <c r="CS296" s="67">
        <f>(CR296*$D296*$E296*$G296*$J296)</f>
        <v>0</v>
      </c>
      <c r="CT296" s="68"/>
      <c r="CU296" s="67">
        <f>(CT296*$D296*$E296*$G296*$J296)</f>
        <v>0</v>
      </c>
      <c r="CV296" s="68">
        <v>0</v>
      </c>
      <c r="CW296" s="67">
        <f>(CV296*$D296*$E296*$G296*$K296)</f>
        <v>0</v>
      </c>
      <c r="CX296" s="82">
        <v>2</v>
      </c>
      <c r="CY296" s="67">
        <f>(CX296*$D296*$E296*$G296*$K296)</f>
        <v>42319.200000000004</v>
      </c>
      <c r="CZ296" s="68"/>
      <c r="DA296" s="67">
        <f>(CZ296*$D296*$E296*$G296*$J296)</f>
        <v>0</v>
      </c>
      <c r="DB296" s="68">
        <v>0</v>
      </c>
      <c r="DC296" s="73">
        <f>(DB296*$D296*$E296*$G296*$K296)</f>
        <v>0</v>
      </c>
      <c r="DD296" s="68"/>
      <c r="DE296" s="67">
        <f>(DD296*$D296*$E296*$G296*$K296)</f>
        <v>0</v>
      </c>
      <c r="DF296" s="83">
        <v>3</v>
      </c>
      <c r="DG296" s="67">
        <f>(DF296*$D296*$E296*$G296*$K296)</f>
        <v>63478.799999999996</v>
      </c>
      <c r="DH296" s="68"/>
      <c r="DI296" s="67">
        <f>(DH296*$D296*$E296*$G296*$K296)</f>
        <v>0</v>
      </c>
      <c r="DJ296" s="68"/>
      <c r="DK296" s="67">
        <f>(DJ296*$D296*$E296*$G296*$L296)</f>
        <v>0</v>
      </c>
      <c r="DL296" s="68"/>
      <c r="DM296" s="75">
        <f>(DL296*$D296*$E296*$G296*$M296)</f>
        <v>0</v>
      </c>
      <c r="DN296" s="77">
        <f t="shared" si="1651"/>
        <v>290</v>
      </c>
      <c r="DO296" s="75">
        <f t="shared" si="1651"/>
        <v>5603767.4000000004</v>
      </c>
    </row>
    <row r="297" spans="1:119" ht="30" customHeight="1" x14ac:dyDescent="0.25">
      <c r="A297" s="78"/>
      <c r="B297" s="79">
        <v>257</v>
      </c>
      <c r="C297" s="60" t="s">
        <v>424</v>
      </c>
      <c r="D297" s="61">
        <v>22900</v>
      </c>
      <c r="E297" s="80">
        <v>0.71</v>
      </c>
      <c r="F297" s="80"/>
      <c r="G297" s="63">
        <v>1</v>
      </c>
      <c r="H297" s="64"/>
      <c r="I297" s="64"/>
      <c r="J297" s="61">
        <v>1.4</v>
      </c>
      <c r="K297" s="61">
        <v>1.68</v>
      </c>
      <c r="L297" s="61">
        <v>2.23</v>
      </c>
      <c r="M297" s="65">
        <v>2.57</v>
      </c>
      <c r="N297" s="68">
        <v>50</v>
      </c>
      <c r="O297" s="67">
        <f t="shared" si="1488"/>
        <v>1251943</v>
      </c>
      <c r="P297" s="68">
        <v>138</v>
      </c>
      <c r="Q297" s="68">
        <f>(P297*$D297*$E297*$G297*$J297*$Q$8)</f>
        <v>3455362.68</v>
      </c>
      <c r="R297" s="68">
        <v>74</v>
      </c>
      <c r="S297" s="67">
        <f>(R297*$D297*$E297*$G297*$J297*$S$8)</f>
        <v>1852875.6400000001</v>
      </c>
      <c r="T297" s="68"/>
      <c r="U297" s="67">
        <f t="shared" ref="U297:U298" si="1652">(T297/12*7*$D297*$E297*$G297*$J297*$U$8)+(T297/12*5*$D297*$E297*$G297*$J297*$U$9)</f>
        <v>0</v>
      </c>
      <c r="V297" s="68">
        <v>2</v>
      </c>
      <c r="W297" s="67">
        <f>(V297*$D297*$E297*$G297*$J297*$W$8)</f>
        <v>50077.72</v>
      </c>
      <c r="X297" s="68">
        <v>0</v>
      </c>
      <c r="Y297" s="67">
        <f>(X297*$D297*$E297*$G297*$J297*$Y$8)</f>
        <v>0</v>
      </c>
      <c r="Z297" s="68"/>
      <c r="AA297" s="67">
        <f>(Z297*$D297*$E297*$G297*$J297*$AA$8)</f>
        <v>0</v>
      </c>
      <c r="AB297" s="68">
        <v>0</v>
      </c>
      <c r="AC297" s="67">
        <f>(AB297*$D297*$E297*$G297*$J297*$AC$8)</f>
        <v>0</v>
      </c>
      <c r="AD297" s="68">
        <v>11</v>
      </c>
      <c r="AE297" s="67">
        <f>(AD297*$D297*$E297*$G297*$J297*$AE$8)</f>
        <v>275427.46000000002</v>
      </c>
      <c r="AF297" s="68">
        <v>0</v>
      </c>
      <c r="AG297" s="67">
        <f>(AF297*$D297*$E297*$G297*$J297*$AG$8)</f>
        <v>0</v>
      </c>
      <c r="AH297" s="68">
        <v>389</v>
      </c>
      <c r="AI297" s="67">
        <f>(AH297*$D297*$E297*$G297*$J297*$AI$8)</f>
        <v>9740116.5399999991</v>
      </c>
      <c r="AJ297" s="68">
        <v>25</v>
      </c>
      <c r="AK297" s="67">
        <f>(AJ297*$D297*$E297*$G297*$J297*$AK$8)</f>
        <v>625971.5</v>
      </c>
      <c r="AL297" s="82">
        <v>30</v>
      </c>
      <c r="AM297" s="67">
        <f>(AL297*$D297*$E297*$G297*$K297*$AM$8)</f>
        <v>901398.96000000008</v>
      </c>
      <c r="AN297" s="68">
        <v>2</v>
      </c>
      <c r="AO297" s="73">
        <f>(AN297*$D297*$E297*$G297*$K297*$AO$8)</f>
        <v>60093.264000000003</v>
      </c>
      <c r="AP297" s="68"/>
      <c r="AQ297" s="67">
        <f>(AP297*$D297*$E297*$G297*$J297*$AQ$8)</f>
        <v>0</v>
      </c>
      <c r="AR297" s="68">
        <v>2</v>
      </c>
      <c r="AS297" s="68">
        <f>(AR297*$D297*$E297*$G297*$J297*$AS$8)</f>
        <v>40972.68</v>
      </c>
      <c r="AT297" s="68">
        <v>100</v>
      </c>
      <c r="AU297" s="68">
        <f>(AT297*$D297*$E297*$G297*$J297*$AU$8)</f>
        <v>2617699</v>
      </c>
      <c r="AV297" s="68">
        <v>0</v>
      </c>
      <c r="AW297" s="67">
        <f>(AV297*$D297*$E297*$G297*$J297*$AW$8)</f>
        <v>0</v>
      </c>
      <c r="AX297" s="68">
        <v>0</v>
      </c>
      <c r="AY297" s="67">
        <f>(AX297*$D297*$E297*$G297*$J297*$AY$8)</f>
        <v>0</v>
      </c>
      <c r="AZ297" s="68">
        <v>0</v>
      </c>
      <c r="BA297" s="67">
        <f>(AZ297*$D297*$E297*$G297*$J297*$BA$8)</f>
        <v>0</v>
      </c>
      <c r="BB297" s="68">
        <v>42</v>
      </c>
      <c r="BC297" s="67">
        <f>(BB297*$D297*$E297*$G297*$J297*$BC$8)</f>
        <v>1051632.1200000001</v>
      </c>
      <c r="BD297" s="68">
        <v>28</v>
      </c>
      <c r="BE297" s="67">
        <f>(BD297*$D297*$E297*$G297*$J297*$BE$8)</f>
        <v>701088.08</v>
      </c>
      <c r="BF297" s="68">
        <v>67</v>
      </c>
      <c r="BG297" s="67">
        <f>(BF297*$D297*$E297*$G297*$K297*$BG$8)</f>
        <v>1830113.04</v>
      </c>
      <c r="BH297" s="68">
        <v>342</v>
      </c>
      <c r="BI297" s="67">
        <f>(BH297*$D297*$E297*$G297*$K297*$BI$8)</f>
        <v>9341771.0399999991</v>
      </c>
      <c r="BJ297" s="68">
        <v>0</v>
      </c>
      <c r="BK297" s="67">
        <f>(BJ297*$D297*$E297*$G297*$K297*$BK$8)</f>
        <v>0</v>
      </c>
      <c r="BL297" s="68">
        <v>0</v>
      </c>
      <c r="BM297" s="67">
        <f>(BL297*$D297*$E297*$G297*$K297*$BM$8)</f>
        <v>0</v>
      </c>
      <c r="BN297" s="68">
        <f>84+27</f>
        <v>111</v>
      </c>
      <c r="BO297" s="67">
        <f>(BN297*$D297*$E297*$G297*$K297*$BO$8)</f>
        <v>3335176.1520000002</v>
      </c>
      <c r="BP297" s="68">
        <v>20</v>
      </c>
      <c r="BQ297" s="67">
        <f>(BP297*$D297*$E297*$G297*$K297*$BQ$8)</f>
        <v>546302.4</v>
      </c>
      <c r="BR297" s="68">
        <v>17</v>
      </c>
      <c r="BS297" s="67">
        <f>(BR297*$D297*$E297*$G297*$K297*$BS$8)</f>
        <v>580446.29999999993</v>
      </c>
      <c r="BT297" s="68"/>
      <c r="BU297" s="67">
        <f>(BT297*$D297*$E297*$G297*$K297*$BU$8)</f>
        <v>0</v>
      </c>
      <c r="BV297" s="68">
        <v>57</v>
      </c>
      <c r="BW297" s="67">
        <f>(BV297*$D297*$E297*$G297*$K297*$BW$8)</f>
        <v>1946202.2999999998</v>
      </c>
      <c r="BX297" s="68">
        <v>19</v>
      </c>
      <c r="BY297" s="67">
        <f>(BX297*$D297*$E297*$G297*$K297*$BY$8)</f>
        <v>518987.27999999997</v>
      </c>
      <c r="BZ297" s="68">
        <v>15</v>
      </c>
      <c r="CA297" s="75">
        <f>(BZ297*$D297*$E297*$G297*$K297*$CA$8)</f>
        <v>409726.8</v>
      </c>
      <c r="CB297" s="68">
        <v>0</v>
      </c>
      <c r="CC297" s="67">
        <f>(CB297*$D297*$E297*$G297*$J297*$CC$8)</f>
        <v>0</v>
      </c>
      <c r="CD297" s="68">
        <v>0</v>
      </c>
      <c r="CE297" s="67">
        <f>(CD297*$D297*$E297*$G297*$J297*$CE$8)</f>
        <v>0</v>
      </c>
      <c r="CF297" s="68">
        <v>0</v>
      </c>
      <c r="CG297" s="67">
        <f>(CF297*$D297*$E297*$G297*$J297*$CG$8)</f>
        <v>0</v>
      </c>
      <c r="CH297" s="68"/>
      <c r="CI297" s="68">
        <f>(CH297*$D297*$E297*$G297*$J297*$CI$8)</f>
        <v>0</v>
      </c>
      <c r="CJ297" s="68"/>
      <c r="CK297" s="67">
        <f>(CJ297*$D297*$E297*$G297*$K297*$CK$8)</f>
        <v>0</v>
      </c>
      <c r="CL297" s="68">
        <v>0</v>
      </c>
      <c r="CM297" s="67">
        <f>(CL297*$D297*$E297*$G297*$J297*$CM$8)</f>
        <v>0</v>
      </c>
      <c r="CN297" s="68"/>
      <c r="CO297" s="67">
        <f>(CN297*$D297*$E297*$G297*$J297*$CO$8)</f>
        <v>0</v>
      </c>
      <c r="CP297" s="68">
        <v>15</v>
      </c>
      <c r="CQ297" s="67">
        <f>(CP297*$D297*$E297*$G297*$J297*$CQ$8)</f>
        <v>239007.3</v>
      </c>
      <c r="CR297" s="68">
        <v>31</v>
      </c>
      <c r="CS297" s="67">
        <f>(CR297*$D297*$E297*$G297*$J297*$CS$8)</f>
        <v>797373.87799999991</v>
      </c>
      <c r="CT297" s="68">
        <v>30</v>
      </c>
      <c r="CU297" s="67">
        <f>(CT297*$D297*$E297*$G297*$J297*$CU$8)</f>
        <v>771652.1399999999</v>
      </c>
      <c r="CV297" s="68">
        <v>0</v>
      </c>
      <c r="CW297" s="67">
        <f>(CV297*$D297*$E297*$G297*$K297*$CW$8)</f>
        <v>0</v>
      </c>
      <c r="CX297" s="82">
        <v>2</v>
      </c>
      <c r="CY297" s="67">
        <f>(CX297*$D297*$E297*$G297*$K297*$CY$8)</f>
        <v>49167.216</v>
      </c>
      <c r="CZ297" s="68"/>
      <c r="DA297" s="67">
        <f>(CZ297*$D297*$E297*$G297*$J297*$DA$8)</f>
        <v>0</v>
      </c>
      <c r="DB297" s="68">
        <v>0</v>
      </c>
      <c r="DC297" s="73">
        <f>(DB297*$D297*$E297*$G297*$K297*$DC$8)</f>
        <v>0</v>
      </c>
      <c r="DD297" s="68"/>
      <c r="DE297" s="67">
        <f>(DD297*$D297*$E297*$G297*$K297*$DE$8)</f>
        <v>0</v>
      </c>
      <c r="DF297" s="83">
        <v>16</v>
      </c>
      <c r="DG297" s="67">
        <f>(DF297*$D297*$E297*$G297*$K297*$DG$8)</f>
        <v>524450.304</v>
      </c>
      <c r="DH297" s="68">
        <v>11</v>
      </c>
      <c r="DI297" s="67">
        <f>(DH297*$D297*$E297*$G297*$K297*$DI$8)</f>
        <v>339526.94159999996</v>
      </c>
      <c r="DJ297" s="68"/>
      <c r="DK297" s="67">
        <f>(DJ297*$D297*$E297*$G297*$L297*$DK$8)</f>
        <v>0</v>
      </c>
      <c r="DL297" s="68">
        <v>10</v>
      </c>
      <c r="DM297" s="75">
        <f>(DL297*$D297*$E297*$G297*$M297*$DM$8)</f>
        <v>501427.55999999994</v>
      </c>
      <c r="DN297" s="77">
        <f t="shared" si="1651"/>
        <v>1656</v>
      </c>
      <c r="DO297" s="75">
        <f t="shared" si="1651"/>
        <v>44355989.295599982</v>
      </c>
    </row>
    <row r="298" spans="1:119" ht="30" customHeight="1" x14ac:dyDescent="0.25">
      <c r="A298" s="78"/>
      <c r="B298" s="79">
        <v>258</v>
      </c>
      <c r="C298" s="60" t="s">
        <v>425</v>
      </c>
      <c r="D298" s="61">
        <v>22900</v>
      </c>
      <c r="E298" s="80">
        <v>1.38</v>
      </c>
      <c r="F298" s="80"/>
      <c r="G298" s="63">
        <v>1</v>
      </c>
      <c r="H298" s="64"/>
      <c r="I298" s="64"/>
      <c r="J298" s="61">
        <v>1.4</v>
      </c>
      <c r="K298" s="61">
        <v>1.68</v>
      </c>
      <c r="L298" s="61">
        <v>2.23</v>
      </c>
      <c r="M298" s="65">
        <v>2.57</v>
      </c>
      <c r="N298" s="68">
        <v>12</v>
      </c>
      <c r="O298" s="67">
        <f t="shared" si="1488"/>
        <v>584004.95999999985</v>
      </c>
      <c r="P298" s="68">
        <v>2</v>
      </c>
      <c r="Q298" s="68">
        <f>(P298*$D298*$E298*$G298*$J298*$Q$8)</f>
        <v>97334.16</v>
      </c>
      <c r="R298" s="68">
        <v>8</v>
      </c>
      <c r="S298" s="67">
        <f>(R298*$D298*$E298*$G298*$J298*$S$8)</f>
        <v>389336.64</v>
      </c>
      <c r="T298" s="68"/>
      <c r="U298" s="67">
        <f t="shared" si="1652"/>
        <v>0</v>
      </c>
      <c r="V298" s="68"/>
      <c r="W298" s="67">
        <f>(V298*$D298*$E298*$G298*$J298*$W$8)</f>
        <v>0</v>
      </c>
      <c r="X298" s="68">
        <v>0</v>
      </c>
      <c r="Y298" s="67">
        <f>(X298*$D298*$E298*$G298*$J298*$Y$8)</f>
        <v>0</v>
      </c>
      <c r="Z298" s="68"/>
      <c r="AA298" s="67">
        <f>(Z298*$D298*$E298*$G298*$J298*$AA$8)</f>
        <v>0</v>
      </c>
      <c r="AB298" s="68">
        <v>0</v>
      </c>
      <c r="AC298" s="67">
        <f>(AB298*$D298*$E298*$G298*$J298*$AC$8)</f>
        <v>0</v>
      </c>
      <c r="AD298" s="68"/>
      <c r="AE298" s="67">
        <f>(AD298*$D298*$E298*$G298*$J298*$AE$8)</f>
        <v>0</v>
      </c>
      <c r="AF298" s="68">
        <v>0</v>
      </c>
      <c r="AG298" s="67">
        <f>(AF298*$D298*$E298*$G298*$J298*$AG$8)</f>
        <v>0</v>
      </c>
      <c r="AH298" s="68">
        <v>1</v>
      </c>
      <c r="AI298" s="67">
        <f>(AH298*$D298*$E298*$G298*$J298*$AI$8)</f>
        <v>48667.08</v>
      </c>
      <c r="AJ298" s="68"/>
      <c r="AK298" s="67">
        <f>(AJ298*$D298*$E298*$G298*$J298*$AK$8)</f>
        <v>0</v>
      </c>
      <c r="AL298" s="81">
        <v>0</v>
      </c>
      <c r="AM298" s="67">
        <f>(AL298*$D298*$E298*$G298*$K298*$AM$8)</f>
        <v>0</v>
      </c>
      <c r="AN298" s="68"/>
      <c r="AO298" s="73">
        <f>(AN298*$D298*$E298*$G298*$K298*$AO$8)</f>
        <v>0</v>
      </c>
      <c r="AP298" s="68"/>
      <c r="AQ298" s="67">
        <f>(AP298*$D298*$E298*$G298*$J298*$AQ$8)</f>
        <v>0</v>
      </c>
      <c r="AR298" s="68"/>
      <c r="AS298" s="68">
        <f>(AR298*$D298*$E298*$G298*$J298*$AS$8)</f>
        <v>0</v>
      </c>
      <c r="AT298" s="68"/>
      <c r="AU298" s="68">
        <f>(AT298*$D298*$E298*$G298*$J298*$AU$8)</f>
        <v>0</v>
      </c>
      <c r="AV298" s="68">
        <v>0</v>
      </c>
      <c r="AW298" s="67">
        <f>(AV298*$D298*$E298*$G298*$J298*$AW$8)</f>
        <v>0</v>
      </c>
      <c r="AX298" s="68">
        <v>0</v>
      </c>
      <c r="AY298" s="67">
        <f>(AX298*$D298*$E298*$G298*$J298*$AY$8)</f>
        <v>0</v>
      </c>
      <c r="AZ298" s="68">
        <v>0</v>
      </c>
      <c r="BA298" s="67">
        <f>(AZ298*$D298*$E298*$G298*$J298*$BA$8)</f>
        <v>0</v>
      </c>
      <c r="BB298" s="68"/>
      <c r="BC298" s="67">
        <f>(BB298*$D298*$E298*$G298*$J298*$BC$8)</f>
        <v>0</v>
      </c>
      <c r="BD298" s="68"/>
      <c r="BE298" s="67">
        <f>(BD298*$D298*$E298*$G298*$J298*$BE$8)</f>
        <v>0</v>
      </c>
      <c r="BF298" s="68"/>
      <c r="BG298" s="67">
        <f>(BF298*$D298*$E298*$G298*$K298*$BG$8)</f>
        <v>0</v>
      </c>
      <c r="BH298" s="68">
        <v>17</v>
      </c>
      <c r="BI298" s="67">
        <f>(BH298*$D298*$E298*$G298*$K298*$BI$8)</f>
        <v>902553.12</v>
      </c>
      <c r="BJ298" s="68">
        <v>0</v>
      </c>
      <c r="BK298" s="67">
        <f>(BJ298*$D298*$E298*$G298*$K298*$BK$8)</f>
        <v>0</v>
      </c>
      <c r="BL298" s="68">
        <v>0</v>
      </c>
      <c r="BM298" s="67">
        <f>(BL298*$D298*$E298*$G298*$K298*$BM$8)</f>
        <v>0</v>
      </c>
      <c r="BN298" s="68"/>
      <c r="BO298" s="67">
        <f>(BN298*$D298*$E298*$G298*$K298*$BO$8)</f>
        <v>0</v>
      </c>
      <c r="BP298" s="68"/>
      <c r="BQ298" s="67">
        <f>(BP298*$D298*$E298*$G298*$K298*$BQ$8)</f>
        <v>0</v>
      </c>
      <c r="BR298" s="68"/>
      <c r="BS298" s="67">
        <f>(BR298*$D298*$E298*$G298*$K298*$BS$8)</f>
        <v>0</v>
      </c>
      <c r="BT298" s="68"/>
      <c r="BU298" s="67">
        <f>(BT298*$D298*$E298*$G298*$K298*$BU$8)</f>
        <v>0</v>
      </c>
      <c r="BV298" s="68"/>
      <c r="BW298" s="67">
        <f>(BV298*$D298*$E298*$G298*$K298*$BW$8)</f>
        <v>0</v>
      </c>
      <c r="BX298" s="68"/>
      <c r="BY298" s="67">
        <f>(BX298*$D298*$E298*$G298*$K298*$BY$8)</f>
        <v>0</v>
      </c>
      <c r="BZ298" s="68"/>
      <c r="CA298" s="75">
        <f>(BZ298*$D298*$E298*$G298*$K298*$CA$8)</f>
        <v>0</v>
      </c>
      <c r="CB298" s="68">
        <v>0</v>
      </c>
      <c r="CC298" s="67">
        <f>(CB298*$D298*$E298*$G298*$J298*$CC$8)</f>
        <v>0</v>
      </c>
      <c r="CD298" s="68">
        <v>0</v>
      </c>
      <c r="CE298" s="67">
        <f>(CD298*$D298*$E298*$G298*$J298*$CE$8)</f>
        <v>0</v>
      </c>
      <c r="CF298" s="68">
        <v>0</v>
      </c>
      <c r="CG298" s="67">
        <f>(CF298*$D298*$E298*$G298*$J298*$CG$8)</f>
        <v>0</v>
      </c>
      <c r="CH298" s="68"/>
      <c r="CI298" s="68">
        <f>(CH298*$D298*$E298*$G298*$J298*$CI$8)</f>
        <v>0</v>
      </c>
      <c r="CJ298" s="68"/>
      <c r="CK298" s="67">
        <f>(CJ298*$D298*$E298*$G298*$K298*$CK$8)</f>
        <v>0</v>
      </c>
      <c r="CL298" s="68">
        <v>0</v>
      </c>
      <c r="CM298" s="67">
        <f>(CL298*$D298*$E298*$G298*$J298*$CM$8)</f>
        <v>0</v>
      </c>
      <c r="CN298" s="68"/>
      <c r="CO298" s="67">
        <f>(CN298*$D298*$E298*$G298*$J298*$CO$8)</f>
        <v>0</v>
      </c>
      <c r="CP298" s="68"/>
      <c r="CQ298" s="67">
        <f>(CP298*$D298*$E298*$G298*$J298*$CQ$8)</f>
        <v>0</v>
      </c>
      <c r="CR298" s="68"/>
      <c r="CS298" s="67">
        <f>(CR298*$D298*$E298*$G298*$J298*$CS$8)</f>
        <v>0</v>
      </c>
      <c r="CT298" s="68"/>
      <c r="CU298" s="67">
        <f>(CT298*$D298*$E298*$G298*$J298*$CU$8)</f>
        <v>0</v>
      </c>
      <c r="CV298" s="68">
        <v>0</v>
      </c>
      <c r="CW298" s="67">
        <f>(CV298*$D298*$E298*$G298*$K298*$CW$8)</f>
        <v>0</v>
      </c>
      <c r="CX298" s="82">
        <v>0</v>
      </c>
      <c r="CY298" s="67">
        <f>(CX298*$D298*$E298*$G298*$K298*$CY$8)</f>
        <v>0</v>
      </c>
      <c r="CZ298" s="68"/>
      <c r="DA298" s="67">
        <f>(CZ298*$D298*$E298*$G298*$J298*$DA$8)</f>
        <v>0</v>
      </c>
      <c r="DB298" s="68">
        <v>0</v>
      </c>
      <c r="DC298" s="73">
        <f>(DB298*$D298*$E298*$G298*$K298*$DC$8)</f>
        <v>0</v>
      </c>
      <c r="DD298" s="68"/>
      <c r="DE298" s="67">
        <f>(DD298*$D298*$E298*$G298*$K298*$DE$8)</f>
        <v>0</v>
      </c>
      <c r="DF298" s="83"/>
      <c r="DG298" s="67">
        <f>(DF298*$D298*$E298*$G298*$K298*$DG$8)</f>
        <v>0</v>
      </c>
      <c r="DH298" s="68"/>
      <c r="DI298" s="67">
        <f>(DH298*$D298*$E298*$G298*$K298*$DI$8)</f>
        <v>0</v>
      </c>
      <c r="DJ298" s="68"/>
      <c r="DK298" s="67">
        <f>(DJ298*$D298*$E298*$G298*$L298*$DK$8)</f>
        <v>0</v>
      </c>
      <c r="DL298" s="68"/>
      <c r="DM298" s="75">
        <f>(DL298*$D298*$E298*$G298*$M298*$DM$8)</f>
        <v>0</v>
      </c>
      <c r="DN298" s="77">
        <f t="shared" si="1651"/>
        <v>40</v>
      </c>
      <c r="DO298" s="75">
        <f t="shared" si="1651"/>
        <v>2021895.96</v>
      </c>
    </row>
    <row r="299" spans="1:119" ht="30" customHeight="1" x14ac:dyDescent="0.25">
      <c r="A299" s="78"/>
      <c r="B299" s="79">
        <v>259</v>
      </c>
      <c r="C299" s="60" t="s">
        <v>426</v>
      </c>
      <c r="D299" s="61">
        <v>22900</v>
      </c>
      <c r="E299" s="80">
        <v>2.41</v>
      </c>
      <c r="F299" s="80"/>
      <c r="G299" s="127">
        <v>0.85</v>
      </c>
      <c r="H299" s="128"/>
      <c r="I299" s="128"/>
      <c r="J299" s="61">
        <v>1.4</v>
      </c>
      <c r="K299" s="61">
        <v>1.68</v>
      </c>
      <c r="L299" s="61">
        <v>2.23</v>
      </c>
      <c r="M299" s="65">
        <v>2.57</v>
      </c>
      <c r="N299" s="68">
        <v>7</v>
      </c>
      <c r="O299" s="67">
        <f t="shared" ref="O299" si="1653">(N299*$D299*$E299*$G299*$J299)</f>
        <v>459724.36999999994</v>
      </c>
      <c r="P299" s="68">
        <v>200</v>
      </c>
      <c r="Q299" s="68">
        <f t="shared" ref="Q299" si="1654">(P299*$D299*$E299*$G299*$J299)</f>
        <v>13134982</v>
      </c>
      <c r="R299" s="68">
        <v>145</v>
      </c>
      <c r="S299" s="67">
        <f t="shared" ref="S299" si="1655">(R299*$D299*$E299*$G299*$J299)</f>
        <v>9522861.9500000011</v>
      </c>
      <c r="T299" s="68"/>
      <c r="U299" s="67">
        <f t="shared" ref="U299" si="1656">(T299*$D299*$E299*$G299*$J299)</f>
        <v>0</v>
      </c>
      <c r="V299" s="68">
        <v>3</v>
      </c>
      <c r="W299" s="67">
        <f t="shared" ref="W299" si="1657">(V299*$D299*$E299*$G299*$J299)</f>
        <v>197024.72999999995</v>
      </c>
      <c r="X299" s="68">
        <v>0</v>
      </c>
      <c r="Y299" s="67">
        <f t="shared" ref="Y299" si="1658">(X299*$D299*$E299*$G299*$J299)</f>
        <v>0</v>
      </c>
      <c r="Z299" s="68"/>
      <c r="AA299" s="67">
        <f t="shared" ref="AA299" si="1659">(Z299*$D299*$E299*$G299*$J299)</f>
        <v>0</v>
      </c>
      <c r="AB299" s="68">
        <v>0</v>
      </c>
      <c r="AC299" s="67">
        <f t="shared" ref="AC299" si="1660">(AB299*$D299*$E299*$G299*$J299)</f>
        <v>0</v>
      </c>
      <c r="AD299" s="68"/>
      <c r="AE299" s="67">
        <f t="shared" ref="AE299" si="1661">(AD299*$D299*$E299*$G299*$J299)</f>
        <v>0</v>
      </c>
      <c r="AF299" s="68">
        <v>0</v>
      </c>
      <c r="AG299" s="67">
        <f t="shared" ref="AG299" si="1662">(AF299*$D299*$E299*$G299*$J299)</f>
        <v>0</v>
      </c>
      <c r="AH299" s="68">
        <v>1</v>
      </c>
      <c r="AI299" s="67">
        <f t="shared" ref="AI299" si="1663">(AH299*$D299*$E299*$G299*$J299)</f>
        <v>65674.91</v>
      </c>
      <c r="AJ299" s="68"/>
      <c r="AK299" s="67">
        <f t="shared" ref="AK299" si="1664">(AJ299*$D299*$E299*$G299*$J299)</f>
        <v>0</v>
      </c>
      <c r="AL299" s="82">
        <v>7</v>
      </c>
      <c r="AM299" s="67">
        <f t="shared" ref="AM299" si="1665">(AL299*$D299*$E299*$G299*$K299)</f>
        <v>551669.24399999995</v>
      </c>
      <c r="AN299" s="68"/>
      <c r="AO299" s="73">
        <f t="shared" ref="AO299" si="1666">(AN299*$D299*$E299*$G299*$K299)</f>
        <v>0</v>
      </c>
      <c r="AP299" s="68"/>
      <c r="AQ299" s="67">
        <f t="shared" ref="AQ299" si="1667">(AP299*$D299*$E299*$G299*$J299)</f>
        <v>0</v>
      </c>
      <c r="AR299" s="68">
        <v>0</v>
      </c>
      <c r="AS299" s="68">
        <f t="shared" ref="AS299" si="1668">(AR299*$D299*$E299*$G299*$J299)</f>
        <v>0</v>
      </c>
      <c r="AT299" s="68"/>
      <c r="AU299" s="68">
        <f t="shared" ref="AU299" si="1669">(AT299*$D299*$E299*$G299*$J299)</f>
        <v>0</v>
      </c>
      <c r="AV299" s="68">
        <v>0</v>
      </c>
      <c r="AW299" s="67">
        <f t="shared" ref="AW299" si="1670">(AV299*$D299*$E299*$G299*$J299)</f>
        <v>0</v>
      </c>
      <c r="AX299" s="68">
        <v>0</v>
      </c>
      <c r="AY299" s="67">
        <f t="shared" ref="AY299" si="1671">(AX299*$D299*$E299*$G299*$J299)</f>
        <v>0</v>
      </c>
      <c r="AZ299" s="68">
        <v>0</v>
      </c>
      <c r="BA299" s="67">
        <f t="shared" ref="BA299" si="1672">(AZ299*$D299*$E299*$G299*$J299)</f>
        <v>0</v>
      </c>
      <c r="BB299" s="68"/>
      <c r="BC299" s="67">
        <f t="shared" ref="BC299" si="1673">(BB299*$D299*$E299*$G299*$J299)</f>
        <v>0</v>
      </c>
      <c r="BD299" s="68"/>
      <c r="BE299" s="67">
        <f t="shared" ref="BE299" si="1674">(BD299*$D299*$E299*$G299*$J299)</f>
        <v>0</v>
      </c>
      <c r="BF299" s="68">
        <v>3</v>
      </c>
      <c r="BG299" s="67">
        <f t="shared" ref="BG299" si="1675">(BF299*$D299*$E299*$G299*$K299)</f>
        <v>236429.67599999995</v>
      </c>
      <c r="BH299" s="68">
        <v>17</v>
      </c>
      <c r="BI299" s="67">
        <f t="shared" ref="BI299" si="1676">(BH299*$D299*$E299*$G299*$K299)</f>
        <v>1339768.1639999999</v>
      </c>
      <c r="BJ299" s="68">
        <v>0</v>
      </c>
      <c r="BK299" s="67">
        <f t="shared" ref="BK299" si="1677">(BJ299*$D299*$E299*$G299*$K299)</f>
        <v>0</v>
      </c>
      <c r="BL299" s="68">
        <v>0</v>
      </c>
      <c r="BM299" s="67">
        <f t="shared" ref="BM299" si="1678">(BL299*$D299*$E299*$G299*$K299)</f>
        <v>0</v>
      </c>
      <c r="BN299" s="68"/>
      <c r="BO299" s="67">
        <f t="shared" ref="BO299" si="1679">(BN299*$D299*$E299*$G299*$K299)</f>
        <v>0</v>
      </c>
      <c r="BP299" s="68"/>
      <c r="BQ299" s="67">
        <f t="shared" ref="BQ299" si="1680">(BP299*$D299*$E299*$G299*$K299)</f>
        <v>0</v>
      </c>
      <c r="BR299" s="68"/>
      <c r="BS299" s="67">
        <f t="shared" ref="BS299" si="1681">(BR299*$D299*$E299*$G299*$K299)</f>
        <v>0</v>
      </c>
      <c r="BT299" s="68"/>
      <c r="BU299" s="67">
        <f t="shared" ref="BU299" si="1682">(BT299*$D299*$E299*$G299*$K299)</f>
        <v>0</v>
      </c>
      <c r="BV299" s="68">
        <v>1</v>
      </c>
      <c r="BW299" s="67">
        <f t="shared" ref="BW299" si="1683">(BV299*$D299*$E299*$G299*$K299)</f>
        <v>78809.891999999993</v>
      </c>
      <c r="BX299" s="68">
        <v>1</v>
      </c>
      <c r="BY299" s="67">
        <f t="shared" ref="BY299" si="1684">(BX299*$D299*$E299*$G299*$K299)</f>
        <v>78809.891999999993</v>
      </c>
      <c r="BZ299" s="68"/>
      <c r="CA299" s="75">
        <f t="shared" ref="CA299" si="1685">(BZ299*$D299*$E299*$G299*$K299)</f>
        <v>0</v>
      </c>
      <c r="CB299" s="68">
        <v>0</v>
      </c>
      <c r="CC299" s="67">
        <f t="shared" ref="CC299" si="1686">(CB299*$D299*$E299*$G299*$J299)</f>
        <v>0</v>
      </c>
      <c r="CD299" s="68">
        <v>0</v>
      </c>
      <c r="CE299" s="67">
        <f t="shared" ref="CE299" si="1687">(CD299*$D299*$E299*$G299*$J299)</f>
        <v>0</v>
      </c>
      <c r="CF299" s="68">
        <v>0</v>
      </c>
      <c r="CG299" s="67">
        <f t="shared" ref="CG299" si="1688">(CF299*$D299*$E299*$G299*$J299)</f>
        <v>0</v>
      </c>
      <c r="CH299" s="68"/>
      <c r="CI299" s="68">
        <f t="shared" ref="CI299" si="1689">(CH299*$D299*$E299*$G299*$J299)</f>
        <v>0</v>
      </c>
      <c r="CJ299" s="68"/>
      <c r="CK299" s="67">
        <f t="shared" ref="CK299" si="1690">(CJ299*$D299*$E299*$G299*$K299)</f>
        <v>0</v>
      </c>
      <c r="CL299" s="68">
        <v>0</v>
      </c>
      <c r="CM299" s="67">
        <f t="shared" ref="CM299" si="1691">(CL299*$D299*$E299*$G299*$J299)</f>
        <v>0</v>
      </c>
      <c r="CN299" s="68"/>
      <c r="CO299" s="67">
        <f t="shared" ref="CO299" si="1692">(CN299*$D299*$E299*$G299*$J299)</f>
        <v>0</v>
      </c>
      <c r="CP299" s="68"/>
      <c r="CQ299" s="67">
        <f t="shared" ref="CQ299" si="1693">(CP299*$D299*$E299*$G299*$J299)</f>
        <v>0</v>
      </c>
      <c r="CR299" s="68"/>
      <c r="CS299" s="67">
        <f t="shared" ref="CS299" si="1694">(CR299*$D299*$E299*$G299*$J299)</f>
        <v>0</v>
      </c>
      <c r="CT299" s="68"/>
      <c r="CU299" s="67">
        <f t="shared" ref="CU299" si="1695">(CT299*$D299*$E299*$G299*$J299)</f>
        <v>0</v>
      </c>
      <c r="CV299" s="68">
        <v>0</v>
      </c>
      <c r="CW299" s="67">
        <f t="shared" ref="CW299" si="1696">(CV299*$D299*$E299*$G299*$K299)</f>
        <v>0</v>
      </c>
      <c r="CX299" s="82"/>
      <c r="CY299" s="67">
        <f t="shared" ref="CY299" si="1697">(CX299*$D299*$E299*$G299*$K299)</f>
        <v>0</v>
      </c>
      <c r="CZ299" s="68"/>
      <c r="DA299" s="67">
        <f t="shared" ref="DA299" si="1698">(CZ299*$D299*$E299*$G299*$J299)</f>
        <v>0</v>
      </c>
      <c r="DB299" s="68">
        <v>0</v>
      </c>
      <c r="DC299" s="73">
        <f t="shared" ref="DC299" si="1699">(DB299*$D299*$E299*$G299*$K299)</f>
        <v>0</v>
      </c>
      <c r="DD299" s="68"/>
      <c r="DE299" s="67">
        <f t="shared" ref="DE299" si="1700">(DD299*$D299*$E299*$G299*$K299)</f>
        <v>0</v>
      </c>
      <c r="DF299" s="83"/>
      <c r="DG299" s="67">
        <f t="shared" ref="DG299" si="1701">(DF299*$D299*$E299*$G299*$K299)</f>
        <v>0</v>
      </c>
      <c r="DH299" s="68"/>
      <c r="DI299" s="67">
        <f t="shared" ref="DI299" si="1702">(DH299*$D299*$E299*$G299*$K299)</f>
        <v>0</v>
      </c>
      <c r="DJ299" s="68"/>
      <c r="DK299" s="67">
        <f t="shared" ref="DK299" si="1703">(DJ299*$D299*$E299*$G299*$L299)</f>
        <v>0</v>
      </c>
      <c r="DL299" s="68"/>
      <c r="DM299" s="75">
        <f t="shared" ref="DM299" si="1704">(DL299*$D299*$E299*$G299*$M299)</f>
        <v>0</v>
      </c>
      <c r="DN299" s="77">
        <f t="shared" si="1651"/>
        <v>385</v>
      </c>
      <c r="DO299" s="75">
        <f t="shared" si="1651"/>
        <v>25665754.828000002</v>
      </c>
    </row>
    <row r="300" spans="1:119" ht="30" customHeight="1" x14ac:dyDescent="0.25">
      <c r="A300" s="78"/>
      <c r="B300" s="79">
        <v>260</v>
      </c>
      <c r="C300" s="60" t="s">
        <v>427</v>
      </c>
      <c r="D300" s="61">
        <v>22900</v>
      </c>
      <c r="E300" s="80">
        <v>1.43</v>
      </c>
      <c r="F300" s="80"/>
      <c r="G300" s="63">
        <v>1</v>
      </c>
      <c r="H300" s="64"/>
      <c r="I300" s="64"/>
      <c r="J300" s="61">
        <v>1.4</v>
      </c>
      <c r="K300" s="61">
        <v>1.68</v>
      </c>
      <c r="L300" s="61">
        <v>2.23</v>
      </c>
      <c r="M300" s="65">
        <v>2.57</v>
      </c>
      <c r="N300" s="68">
        <v>12</v>
      </c>
      <c r="O300" s="67">
        <f t="shared" si="1488"/>
        <v>605164.56000000006</v>
      </c>
      <c r="P300" s="68">
        <v>3</v>
      </c>
      <c r="Q300" s="68">
        <f>(P300*$D300*$E300*$G300*$J300*$Q$8)</f>
        <v>151291.14000000001</v>
      </c>
      <c r="R300" s="68">
        <v>24</v>
      </c>
      <c r="S300" s="67">
        <f>(R300*$D300*$E300*$G300*$J300*$S$8)</f>
        <v>1210329.1200000001</v>
      </c>
      <c r="T300" s="68"/>
      <c r="U300" s="67">
        <f t="shared" ref="U300:U302" si="1705">(T300/12*7*$D300*$E300*$G300*$J300*$U$8)+(T300/12*5*$D300*$E300*$G300*$J300*$U$9)</f>
        <v>0</v>
      </c>
      <c r="V300" s="68">
        <v>57</v>
      </c>
      <c r="W300" s="67">
        <f>(V300*$D300*$E300*$G300*$J300*$W$8)</f>
        <v>2874531.6599999997</v>
      </c>
      <c r="X300" s="68">
        <v>0</v>
      </c>
      <c r="Y300" s="67">
        <f>(X300*$D300*$E300*$G300*$J300*$Y$8)</f>
        <v>0</v>
      </c>
      <c r="Z300" s="68"/>
      <c r="AA300" s="67">
        <f>(Z300*$D300*$E300*$G300*$J300*$AA$8)</f>
        <v>0</v>
      </c>
      <c r="AB300" s="68">
        <v>0</v>
      </c>
      <c r="AC300" s="67">
        <f>(AB300*$D300*$E300*$G300*$J300*$AC$8)</f>
        <v>0</v>
      </c>
      <c r="AD300" s="68">
        <v>1</v>
      </c>
      <c r="AE300" s="67">
        <f>(AD300*$D300*$E300*$G300*$J300*$AE$8)</f>
        <v>50430.38</v>
      </c>
      <c r="AF300" s="68">
        <v>0</v>
      </c>
      <c r="AG300" s="67">
        <f>(AF300*$D300*$E300*$G300*$J300*$AG$8)</f>
        <v>0</v>
      </c>
      <c r="AH300" s="68">
        <v>1</v>
      </c>
      <c r="AI300" s="67">
        <f>(AH300*$D300*$E300*$G300*$J300*$AI$8)</f>
        <v>50430.38</v>
      </c>
      <c r="AJ300" s="68"/>
      <c r="AK300" s="67">
        <f>(AJ300*$D300*$E300*$G300*$J300*$AK$8)</f>
        <v>0</v>
      </c>
      <c r="AL300" s="82">
        <v>16</v>
      </c>
      <c r="AM300" s="67">
        <f>(AL300*$D300*$E300*$G300*$K300*$AM$8)</f>
        <v>968263.29600000009</v>
      </c>
      <c r="AN300" s="68"/>
      <c r="AO300" s="73">
        <f>(AN300*$D300*$E300*$G300*$K300*$AO$8)</f>
        <v>0</v>
      </c>
      <c r="AP300" s="68"/>
      <c r="AQ300" s="67">
        <f>(AP300*$D300*$E300*$G300*$J300*$AQ$8)</f>
        <v>0</v>
      </c>
      <c r="AR300" s="68">
        <v>0</v>
      </c>
      <c r="AS300" s="68">
        <f>(AR300*$D300*$E300*$G300*$J300*$AS$8)</f>
        <v>0</v>
      </c>
      <c r="AT300" s="68"/>
      <c r="AU300" s="68">
        <f>(AT300*$D300*$E300*$G300*$J300*$AU$8)</f>
        <v>0</v>
      </c>
      <c r="AV300" s="68">
        <v>0</v>
      </c>
      <c r="AW300" s="67">
        <f>(AV300*$D300*$E300*$G300*$J300*$AW$8)</f>
        <v>0</v>
      </c>
      <c r="AX300" s="68">
        <v>0</v>
      </c>
      <c r="AY300" s="67">
        <f>(AX300*$D300*$E300*$G300*$J300*$AY$8)</f>
        <v>0</v>
      </c>
      <c r="AZ300" s="68">
        <v>0</v>
      </c>
      <c r="BA300" s="67">
        <f>(AZ300*$D300*$E300*$G300*$J300*$BA$8)</f>
        <v>0</v>
      </c>
      <c r="BB300" s="68"/>
      <c r="BC300" s="67">
        <f>(BB300*$D300*$E300*$G300*$J300*$BC$8)</f>
        <v>0</v>
      </c>
      <c r="BD300" s="68"/>
      <c r="BE300" s="67">
        <f>(BD300*$D300*$E300*$G300*$J300*$BE$8)</f>
        <v>0</v>
      </c>
      <c r="BF300" s="68"/>
      <c r="BG300" s="67">
        <f>(BF300*$D300*$E300*$G300*$K300*$BG$8)</f>
        <v>0</v>
      </c>
      <c r="BH300" s="68">
        <v>5</v>
      </c>
      <c r="BI300" s="67">
        <f>(BH300*$D300*$E300*$G300*$K300*$BI$8)</f>
        <v>275074.8</v>
      </c>
      <c r="BJ300" s="68">
        <v>0</v>
      </c>
      <c r="BK300" s="67">
        <f>(BJ300*$D300*$E300*$G300*$K300*$BK$8)</f>
        <v>0</v>
      </c>
      <c r="BL300" s="68">
        <v>0</v>
      </c>
      <c r="BM300" s="67">
        <f>(BL300*$D300*$E300*$G300*$K300*$BM$8)</f>
        <v>0</v>
      </c>
      <c r="BN300" s="68"/>
      <c r="BO300" s="67">
        <f>(BN300*$D300*$E300*$G300*$K300*$BO$8)</f>
        <v>0</v>
      </c>
      <c r="BP300" s="68"/>
      <c r="BQ300" s="67">
        <f>(BP300*$D300*$E300*$G300*$K300*$BQ$8)</f>
        <v>0</v>
      </c>
      <c r="BR300" s="68"/>
      <c r="BS300" s="67">
        <f>(BR300*$D300*$E300*$G300*$K300*$BS$8)</f>
        <v>0</v>
      </c>
      <c r="BT300" s="68"/>
      <c r="BU300" s="67">
        <f>(BT300*$D300*$E300*$G300*$K300*$BU$8)</f>
        <v>0</v>
      </c>
      <c r="BV300" s="68"/>
      <c r="BW300" s="67">
        <f>(BV300*$D300*$E300*$G300*$K300*$BW$8)</f>
        <v>0</v>
      </c>
      <c r="BX300" s="68"/>
      <c r="BY300" s="67">
        <f>(BX300*$D300*$E300*$G300*$K300*$BY$8)</f>
        <v>0</v>
      </c>
      <c r="BZ300" s="68"/>
      <c r="CA300" s="75">
        <f>(BZ300*$D300*$E300*$G300*$K300*$CA$8)</f>
        <v>0</v>
      </c>
      <c r="CB300" s="68">
        <v>0</v>
      </c>
      <c r="CC300" s="67">
        <f>(CB300*$D300*$E300*$G300*$J300*$CC$8)</f>
        <v>0</v>
      </c>
      <c r="CD300" s="68">
        <v>0</v>
      </c>
      <c r="CE300" s="67">
        <f>(CD300*$D300*$E300*$G300*$J300*$CE$8)</f>
        <v>0</v>
      </c>
      <c r="CF300" s="68">
        <v>0</v>
      </c>
      <c r="CG300" s="67">
        <f>(CF300*$D300*$E300*$G300*$J300*$CG$8)</f>
        <v>0</v>
      </c>
      <c r="CH300" s="68"/>
      <c r="CI300" s="68">
        <f>(CH300*$D300*$E300*$G300*$J300*$CI$8)</f>
        <v>0</v>
      </c>
      <c r="CJ300" s="68"/>
      <c r="CK300" s="67">
        <f>(CJ300*$D300*$E300*$G300*$K300*$CK$8)</f>
        <v>0</v>
      </c>
      <c r="CL300" s="68">
        <v>0</v>
      </c>
      <c r="CM300" s="67">
        <f>(CL300*$D300*$E300*$G300*$J300*$CM$8)</f>
        <v>0</v>
      </c>
      <c r="CN300" s="68"/>
      <c r="CO300" s="67">
        <f>(CN300*$D300*$E300*$G300*$J300*$CO$8)</f>
        <v>0</v>
      </c>
      <c r="CP300" s="68"/>
      <c r="CQ300" s="67">
        <f>(CP300*$D300*$E300*$G300*$J300*$CQ$8)</f>
        <v>0</v>
      </c>
      <c r="CR300" s="68"/>
      <c r="CS300" s="67">
        <f>(CR300*$D300*$E300*$G300*$J300*$CS$8)</f>
        <v>0</v>
      </c>
      <c r="CT300" s="68"/>
      <c r="CU300" s="67">
        <f>(CT300*$D300*$E300*$G300*$J300*$CU$8)</f>
        <v>0</v>
      </c>
      <c r="CV300" s="68">
        <v>0</v>
      </c>
      <c r="CW300" s="67">
        <f>(CV300*$D300*$E300*$G300*$K300*$CW$8)</f>
        <v>0</v>
      </c>
      <c r="CX300" s="82">
        <v>0</v>
      </c>
      <c r="CY300" s="67">
        <f>(CX300*$D300*$E300*$G300*$K300*$CY$8)</f>
        <v>0</v>
      </c>
      <c r="CZ300" s="68"/>
      <c r="DA300" s="67">
        <f>(CZ300*$D300*$E300*$G300*$J300*$DA$8)</f>
        <v>0</v>
      </c>
      <c r="DB300" s="68">
        <v>0</v>
      </c>
      <c r="DC300" s="73">
        <f>(DB300*$D300*$E300*$G300*$K300*$DC$8)</f>
        <v>0</v>
      </c>
      <c r="DD300" s="68">
        <v>0</v>
      </c>
      <c r="DE300" s="67">
        <f>(DD300*$D300*$E300*$G300*$K300*$DE$8)</f>
        <v>0</v>
      </c>
      <c r="DF300" s="83"/>
      <c r="DG300" s="67">
        <f>(DF300*$D300*$E300*$G300*$K300*$DG$8)</f>
        <v>0</v>
      </c>
      <c r="DH300" s="68"/>
      <c r="DI300" s="67">
        <f>(DH300*$D300*$E300*$G300*$K300*$DI$8)</f>
        <v>0</v>
      </c>
      <c r="DJ300" s="68"/>
      <c r="DK300" s="67">
        <f>(DJ300*$D300*$E300*$G300*$L300*$DK$8)</f>
        <v>0</v>
      </c>
      <c r="DL300" s="68"/>
      <c r="DM300" s="75">
        <f>(DL300*$D300*$E300*$G300*$M300*$DM$8)</f>
        <v>0</v>
      </c>
      <c r="DN300" s="77">
        <f t="shared" si="1651"/>
        <v>119</v>
      </c>
      <c r="DO300" s="75">
        <f t="shared" si="1651"/>
        <v>6185515.3360000001</v>
      </c>
    </row>
    <row r="301" spans="1:119" ht="30" customHeight="1" x14ac:dyDescent="0.25">
      <c r="A301" s="78"/>
      <c r="B301" s="79">
        <v>261</v>
      </c>
      <c r="C301" s="60" t="s">
        <v>428</v>
      </c>
      <c r="D301" s="61">
        <v>22900</v>
      </c>
      <c r="E301" s="80">
        <v>1.83</v>
      </c>
      <c r="F301" s="80"/>
      <c r="G301" s="63">
        <v>1</v>
      </c>
      <c r="H301" s="64"/>
      <c r="I301" s="64"/>
      <c r="J301" s="61">
        <v>1.4</v>
      </c>
      <c r="K301" s="61">
        <v>1.68</v>
      </c>
      <c r="L301" s="61">
        <v>2.23</v>
      </c>
      <c r="M301" s="65">
        <v>2.57</v>
      </c>
      <c r="N301" s="68">
        <v>9</v>
      </c>
      <c r="O301" s="67">
        <f t="shared" si="1488"/>
        <v>580831.02</v>
      </c>
      <c r="P301" s="68">
        <v>5</v>
      </c>
      <c r="Q301" s="68">
        <f>(P301*$D301*$E301*$G301*$J301*$Q$8)</f>
        <v>322683.90000000002</v>
      </c>
      <c r="R301" s="68">
        <v>4</v>
      </c>
      <c r="S301" s="67">
        <f>(R301*$D301*$E301*$G301*$J301*$S$8)</f>
        <v>258147.12</v>
      </c>
      <c r="T301" s="68"/>
      <c r="U301" s="67">
        <f t="shared" si="1705"/>
        <v>0</v>
      </c>
      <c r="V301" s="68">
        <v>10</v>
      </c>
      <c r="W301" s="67">
        <f>(V301*$D301*$E301*$G301*$J301*$W$8)</f>
        <v>645367.80000000005</v>
      </c>
      <c r="X301" s="68">
        <v>0</v>
      </c>
      <c r="Y301" s="67">
        <f>(X301*$D301*$E301*$G301*$J301*$Y$8)</f>
        <v>0</v>
      </c>
      <c r="Z301" s="68"/>
      <c r="AA301" s="67">
        <f>(Z301*$D301*$E301*$G301*$J301*$AA$8)</f>
        <v>0</v>
      </c>
      <c r="AB301" s="68">
        <v>0</v>
      </c>
      <c r="AC301" s="67">
        <f>(AB301*$D301*$E301*$G301*$J301*$AC$8)</f>
        <v>0</v>
      </c>
      <c r="AD301" s="68"/>
      <c r="AE301" s="67">
        <f>(AD301*$D301*$E301*$G301*$J301*$AE$8)</f>
        <v>0</v>
      </c>
      <c r="AF301" s="68">
        <v>0</v>
      </c>
      <c r="AG301" s="67">
        <f>(AF301*$D301*$E301*$G301*$J301*$AG$8)</f>
        <v>0</v>
      </c>
      <c r="AH301" s="70"/>
      <c r="AI301" s="67">
        <f>(AH301*$D301*$E301*$G301*$J301*$AI$8)</f>
        <v>0</v>
      </c>
      <c r="AJ301" s="68">
        <v>3</v>
      </c>
      <c r="AK301" s="67">
        <f>(AJ301*$D301*$E301*$G301*$J301*$AK$8)</f>
        <v>193610.34</v>
      </c>
      <c r="AL301" s="82">
        <v>8</v>
      </c>
      <c r="AM301" s="67">
        <f>(AL301*$D301*$E301*$G301*$K301*$AM$8)</f>
        <v>619553.08799999999</v>
      </c>
      <c r="AN301" s="68"/>
      <c r="AO301" s="73">
        <f>(AN301*$D301*$E301*$G301*$K301*$AO$8)</f>
        <v>0</v>
      </c>
      <c r="AP301" s="68"/>
      <c r="AQ301" s="67">
        <f>(AP301*$D301*$E301*$G301*$J301*$AQ$8)</f>
        <v>0</v>
      </c>
      <c r="AR301" s="68"/>
      <c r="AS301" s="68">
        <f>(AR301*$D301*$E301*$G301*$J301*$AS$8)</f>
        <v>0</v>
      </c>
      <c r="AT301" s="68">
        <v>1</v>
      </c>
      <c r="AU301" s="68">
        <f>(AT301*$D301*$E301*$G301*$J301*$AU$8)</f>
        <v>67470.26999999999</v>
      </c>
      <c r="AV301" s="68">
        <v>0</v>
      </c>
      <c r="AW301" s="67">
        <f>(AV301*$D301*$E301*$G301*$J301*$AW$8)</f>
        <v>0</v>
      </c>
      <c r="AX301" s="68">
        <v>0</v>
      </c>
      <c r="AY301" s="67">
        <f>(AX301*$D301*$E301*$G301*$J301*$AY$8)</f>
        <v>0</v>
      </c>
      <c r="AZ301" s="68">
        <v>0</v>
      </c>
      <c r="BA301" s="67">
        <f>(AZ301*$D301*$E301*$G301*$J301*$BA$8)</f>
        <v>0</v>
      </c>
      <c r="BB301" s="68"/>
      <c r="BC301" s="67">
        <f>(BB301*$D301*$E301*$G301*$J301*$BC$8)</f>
        <v>0</v>
      </c>
      <c r="BD301" s="68">
        <v>3</v>
      </c>
      <c r="BE301" s="67">
        <f>(BD301*$D301*$E301*$G301*$J301*$BE$8)</f>
        <v>193610.34</v>
      </c>
      <c r="BF301" s="68">
        <v>5</v>
      </c>
      <c r="BG301" s="67">
        <f>(BF301*$D301*$E301*$G301*$K301*$BG$8)</f>
        <v>352018.8</v>
      </c>
      <c r="BH301" s="68">
        <v>4</v>
      </c>
      <c r="BI301" s="67">
        <f>(BH301*$D301*$E301*$G301*$K301*$BI$8)</f>
        <v>281615.03999999998</v>
      </c>
      <c r="BJ301" s="68">
        <v>0</v>
      </c>
      <c r="BK301" s="67">
        <f>(BJ301*$D301*$E301*$G301*$K301*$BK$8)</f>
        <v>0</v>
      </c>
      <c r="BL301" s="68">
        <v>0</v>
      </c>
      <c r="BM301" s="67">
        <f>(BL301*$D301*$E301*$G301*$K301*$BM$8)</f>
        <v>0</v>
      </c>
      <c r="BN301" s="68">
        <v>4</v>
      </c>
      <c r="BO301" s="67">
        <f>(BN301*$D301*$E301*$G301*$K301*$BO$8)</f>
        <v>309776.54399999999</v>
      </c>
      <c r="BP301" s="68"/>
      <c r="BQ301" s="67">
        <f>(BP301*$D301*$E301*$G301*$K301*$BQ$8)</f>
        <v>0</v>
      </c>
      <c r="BR301" s="68"/>
      <c r="BS301" s="67">
        <f>(BR301*$D301*$E301*$G301*$K301*$BS$8)</f>
        <v>0</v>
      </c>
      <c r="BT301" s="68"/>
      <c r="BU301" s="67">
        <f>(BT301*$D301*$E301*$G301*$K301*$BU$8)</f>
        <v>0</v>
      </c>
      <c r="BV301" s="68">
        <v>1</v>
      </c>
      <c r="BW301" s="67">
        <f>(BV301*$D301*$E301*$G301*$K301*$BW$8)</f>
        <v>88004.7</v>
      </c>
      <c r="BX301" s="68"/>
      <c r="BY301" s="67">
        <f>(BX301*$D301*$E301*$G301*$K301*$BY$8)</f>
        <v>0</v>
      </c>
      <c r="BZ301" s="68"/>
      <c r="CA301" s="75">
        <f>(BZ301*$D301*$E301*$G301*$K301*$CA$8)</f>
        <v>0</v>
      </c>
      <c r="CB301" s="68">
        <v>0</v>
      </c>
      <c r="CC301" s="67">
        <f>(CB301*$D301*$E301*$G301*$J301*$CC$8)</f>
        <v>0</v>
      </c>
      <c r="CD301" s="68">
        <v>0</v>
      </c>
      <c r="CE301" s="67">
        <f>(CD301*$D301*$E301*$G301*$J301*$CE$8)</f>
        <v>0</v>
      </c>
      <c r="CF301" s="68">
        <v>0</v>
      </c>
      <c r="CG301" s="67">
        <f>(CF301*$D301*$E301*$G301*$J301*$CG$8)</f>
        <v>0</v>
      </c>
      <c r="CH301" s="68"/>
      <c r="CI301" s="68">
        <f>(CH301*$D301*$E301*$G301*$J301*$CI$8)</f>
        <v>0</v>
      </c>
      <c r="CJ301" s="68"/>
      <c r="CK301" s="67">
        <f>(CJ301*$D301*$E301*$G301*$K301*$CK$8)</f>
        <v>0</v>
      </c>
      <c r="CL301" s="68">
        <v>0</v>
      </c>
      <c r="CM301" s="67">
        <f>(CL301*$D301*$E301*$G301*$J301*$CM$8)</f>
        <v>0</v>
      </c>
      <c r="CN301" s="68"/>
      <c r="CO301" s="67">
        <f>(CN301*$D301*$E301*$G301*$J301*$CO$8)</f>
        <v>0</v>
      </c>
      <c r="CP301" s="68"/>
      <c r="CQ301" s="67">
        <f>(CP301*$D301*$E301*$G301*$J301*$CQ$8)</f>
        <v>0</v>
      </c>
      <c r="CR301" s="68">
        <v>1</v>
      </c>
      <c r="CS301" s="67">
        <f>(CR301*$D301*$E301*$G301*$J301*$CS$8)</f>
        <v>66296.873999999982</v>
      </c>
      <c r="CT301" s="68"/>
      <c r="CU301" s="67">
        <f>(CT301*$D301*$E301*$G301*$J301*$CU$8)</f>
        <v>0</v>
      </c>
      <c r="CV301" s="68">
        <v>0</v>
      </c>
      <c r="CW301" s="67">
        <f>(CV301*$D301*$E301*$G301*$K301*$CW$8)</f>
        <v>0</v>
      </c>
      <c r="CX301" s="82">
        <v>0</v>
      </c>
      <c r="CY301" s="67">
        <f>(CX301*$D301*$E301*$G301*$K301*$CY$8)</f>
        <v>0</v>
      </c>
      <c r="CZ301" s="68"/>
      <c r="DA301" s="67">
        <f>(CZ301*$D301*$E301*$G301*$J301*$DA$8)</f>
        <v>0</v>
      </c>
      <c r="DB301" s="68">
        <v>0</v>
      </c>
      <c r="DC301" s="73">
        <f>(DB301*$D301*$E301*$G301*$K301*$DC$8)</f>
        <v>0</v>
      </c>
      <c r="DD301" s="68">
        <v>0</v>
      </c>
      <c r="DE301" s="67">
        <f>(DD301*$D301*$E301*$G301*$K301*$DE$8)</f>
        <v>0</v>
      </c>
      <c r="DF301" s="83"/>
      <c r="DG301" s="67">
        <f>(DF301*$D301*$E301*$G301*$K301*$DG$8)</f>
        <v>0</v>
      </c>
      <c r="DH301" s="68"/>
      <c r="DI301" s="67">
        <f>(DH301*$D301*$E301*$G301*$K301*$DI$8)</f>
        <v>0</v>
      </c>
      <c r="DJ301" s="68"/>
      <c r="DK301" s="67">
        <f>(DJ301*$D301*$E301*$G301*$L301*$DK$8)</f>
        <v>0</v>
      </c>
      <c r="DL301" s="68"/>
      <c r="DM301" s="75">
        <f>(DL301*$D301*$E301*$G301*$M301*$DM$8)</f>
        <v>0</v>
      </c>
      <c r="DN301" s="77">
        <f t="shared" si="1651"/>
        <v>58</v>
      </c>
      <c r="DO301" s="75">
        <f t="shared" si="1651"/>
        <v>3978985.8360000001</v>
      </c>
    </row>
    <row r="302" spans="1:119" ht="30" customHeight="1" x14ac:dyDescent="0.25">
      <c r="A302" s="78"/>
      <c r="B302" s="79">
        <v>262</v>
      </c>
      <c r="C302" s="60" t="s">
        <v>429</v>
      </c>
      <c r="D302" s="61">
        <v>22900</v>
      </c>
      <c r="E302" s="80">
        <v>2.16</v>
      </c>
      <c r="F302" s="80"/>
      <c r="G302" s="63">
        <v>1</v>
      </c>
      <c r="H302" s="64"/>
      <c r="I302" s="64"/>
      <c r="J302" s="61">
        <v>1.4</v>
      </c>
      <c r="K302" s="61">
        <v>1.68</v>
      </c>
      <c r="L302" s="61">
        <v>2.23</v>
      </c>
      <c r="M302" s="65">
        <v>2.57</v>
      </c>
      <c r="N302" s="68">
        <v>9</v>
      </c>
      <c r="O302" s="67">
        <f t="shared" si="1488"/>
        <v>685571.04</v>
      </c>
      <c r="P302" s="68">
        <v>0</v>
      </c>
      <c r="Q302" s="68">
        <f>(P302*$D302*$E302*$G302*$J302*$Q$8)</f>
        <v>0</v>
      </c>
      <c r="R302" s="68"/>
      <c r="S302" s="67">
        <f>(R302*$D302*$E302*$G302*$J302*$S$8)</f>
        <v>0</v>
      </c>
      <c r="T302" s="68"/>
      <c r="U302" s="67">
        <f t="shared" si="1705"/>
        <v>0</v>
      </c>
      <c r="V302" s="68">
        <v>9</v>
      </c>
      <c r="W302" s="67">
        <f>(V302*$D302*$E302*$G302*$J302*$W$8)</f>
        <v>685571.04</v>
      </c>
      <c r="X302" s="68">
        <v>0</v>
      </c>
      <c r="Y302" s="67">
        <f>(X302*$D302*$E302*$G302*$J302*$Y$8)</f>
        <v>0</v>
      </c>
      <c r="Z302" s="68"/>
      <c r="AA302" s="67">
        <f>(Z302*$D302*$E302*$G302*$J302*$AA$8)</f>
        <v>0</v>
      </c>
      <c r="AB302" s="68">
        <v>0</v>
      </c>
      <c r="AC302" s="67">
        <f>(AB302*$D302*$E302*$G302*$J302*$AC$8)</f>
        <v>0</v>
      </c>
      <c r="AD302" s="68"/>
      <c r="AE302" s="67">
        <f>(AD302*$D302*$E302*$G302*$J302*$AE$8)</f>
        <v>0</v>
      </c>
      <c r="AF302" s="68">
        <v>0</v>
      </c>
      <c r="AG302" s="67">
        <f>(AF302*$D302*$E302*$G302*$J302*$AG$8)</f>
        <v>0</v>
      </c>
      <c r="AH302" s="70"/>
      <c r="AI302" s="67">
        <f>(AH302*$D302*$E302*$G302*$J302*$AI$8)</f>
        <v>0</v>
      </c>
      <c r="AJ302" s="68"/>
      <c r="AK302" s="67">
        <f>(AJ302*$D302*$E302*$G302*$J302*$AK$8)</f>
        <v>0</v>
      </c>
      <c r="AL302" s="82">
        <v>0</v>
      </c>
      <c r="AM302" s="67">
        <f>(AL302*$D302*$E302*$G302*$K302*$AM$8)</f>
        <v>0</v>
      </c>
      <c r="AN302" s="68"/>
      <c r="AO302" s="73">
        <f>(AN302*$D302*$E302*$G302*$K302*$AO$8)</f>
        <v>0</v>
      </c>
      <c r="AP302" s="68"/>
      <c r="AQ302" s="67">
        <f>(AP302*$D302*$E302*$G302*$J302*$AQ$8)</f>
        <v>0</v>
      </c>
      <c r="AR302" s="68">
        <v>0</v>
      </c>
      <c r="AS302" s="68">
        <f>(AR302*$D302*$E302*$G302*$J302*$AS$8)</f>
        <v>0</v>
      </c>
      <c r="AT302" s="68"/>
      <c r="AU302" s="68">
        <f>(AT302*$D302*$E302*$G302*$J302*$AU$8)</f>
        <v>0</v>
      </c>
      <c r="AV302" s="68">
        <v>0</v>
      </c>
      <c r="AW302" s="67">
        <f>(AV302*$D302*$E302*$G302*$J302*$AW$8)</f>
        <v>0</v>
      </c>
      <c r="AX302" s="68">
        <v>0</v>
      </c>
      <c r="AY302" s="67">
        <f>(AX302*$D302*$E302*$G302*$J302*$AY$8)</f>
        <v>0</v>
      </c>
      <c r="AZ302" s="68">
        <v>0</v>
      </c>
      <c r="BA302" s="67">
        <f>(AZ302*$D302*$E302*$G302*$J302*$BA$8)</f>
        <v>0</v>
      </c>
      <c r="BB302" s="68"/>
      <c r="BC302" s="67">
        <f>(BB302*$D302*$E302*$G302*$J302*$BC$8)</f>
        <v>0</v>
      </c>
      <c r="BD302" s="68"/>
      <c r="BE302" s="67">
        <f>(BD302*$D302*$E302*$G302*$J302*$BE$8)</f>
        <v>0</v>
      </c>
      <c r="BF302" s="68"/>
      <c r="BG302" s="67">
        <f>(BF302*$D302*$E302*$G302*$K302*$BG$8)</f>
        <v>0</v>
      </c>
      <c r="BH302" s="68"/>
      <c r="BI302" s="67">
        <f>(BH302*$D302*$E302*$G302*$K302*$BI$8)</f>
        <v>0</v>
      </c>
      <c r="BJ302" s="68">
        <v>0</v>
      </c>
      <c r="BK302" s="67">
        <f>(BJ302*$D302*$E302*$G302*$K302*$BK$8)</f>
        <v>0</v>
      </c>
      <c r="BL302" s="68">
        <v>0</v>
      </c>
      <c r="BM302" s="67">
        <f>(BL302*$D302*$E302*$G302*$K302*$BM$8)</f>
        <v>0</v>
      </c>
      <c r="BN302" s="68"/>
      <c r="BO302" s="67">
        <f>(BN302*$D302*$E302*$G302*$K302*$BO$8)</f>
        <v>0</v>
      </c>
      <c r="BP302" s="68"/>
      <c r="BQ302" s="67">
        <f>(BP302*$D302*$E302*$G302*$K302*$BQ$8)</f>
        <v>0</v>
      </c>
      <c r="BR302" s="68"/>
      <c r="BS302" s="67">
        <f>(BR302*$D302*$E302*$G302*$K302*$BS$8)</f>
        <v>0</v>
      </c>
      <c r="BT302" s="68"/>
      <c r="BU302" s="67">
        <f>(BT302*$D302*$E302*$G302*$K302*$BU$8)</f>
        <v>0</v>
      </c>
      <c r="BV302" s="68"/>
      <c r="BW302" s="67">
        <f>(BV302*$D302*$E302*$G302*$K302*$BW$8)</f>
        <v>0</v>
      </c>
      <c r="BX302" s="68"/>
      <c r="BY302" s="67">
        <f>(BX302*$D302*$E302*$G302*$K302*$BY$8)</f>
        <v>0</v>
      </c>
      <c r="BZ302" s="68"/>
      <c r="CA302" s="75">
        <f>(BZ302*$D302*$E302*$G302*$K302*$CA$8)</f>
        <v>0</v>
      </c>
      <c r="CB302" s="68">
        <v>0</v>
      </c>
      <c r="CC302" s="67">
        <f>(CB302*$D302*$E302*$G302*$J302*$CC$8)</f>
        <v>0</v>
      </c>
      <c r="CD302" s="68">
        <v>0</v>
      </c>
      <c r="CE302" s="67">
        <f>(CD302*$D302*$E302*$G302*$J302*$CE$8)</f>
        <v>0</v>
      </c>
      <c r="CF302" s="68">
        <v>0</v>
      </c>
      <c r="CG302" s="67">
        <f>(CF302*$D302*$E302*$G302*$J302*$CG$8)</f>
        <v>0</v>
      </c>
      <c r="CH302" s="68"/>
      <c r="CI302" s="68">
        <f>(CH302*$D302*$E302*$G302*$J302*$CI$8)</f>
        <v>0</v>
      </c>
      <c r="CJ302" s="68"/>
      <c r="CK302" s="67">
        <f>(CJ302*$D302*$E302*$G302*$K302*$CK$8)</f>
        <v>0</v>
      </c>
      <c r="CL302" s="68">
        <v>0</v>
      </c>
      <c r="CM302" s="67">
        <f>(CL302*$D302*$E302*$G302*$J302*$CM$8)</f>
        <v>0</v>
      </c>
      <c r="CN302" s="68"/>
      <c r="CO302" s="67">
        <f>(CN302*$D302*$E302*$G302*$J302*$CO$8)</f>
        <v>0</v>
      </c>
      <c r="CP302" s="68"/>
      <c r="CQ302" s="67">
        <f>(CP302*$D302*$E302*$G302*$J302*$CQ$8)</f>
        <v>0</v>
      </c>
      <c r="CR302" s="68"/>
      <c r="CS302" s="67">
        <f>(CR302*$D302*$E302*$G302*$J302*$CS$8)</f>
        <v>0</v>
      </c>
      <c r="CT302" s="68"/>
      <c r="CU302" s="67">
        <f>(CT302*$D302*$E302*$G302*$J302*$CU$8)</f>
        <v>0</v>
      </c>
      <c r="CV302" s="68">
        <v>0</v>
      </c>
      <c r="CW302" s="67">
        <f>(CV302*$D302*$E302*$G302*$K302*$CW$8)</f>
        <v>0</v>
      </c>
      <c r="CX302" s="82"/>
      <c r="CY302" s="67">
        <f>(CX302*$D302*$E302*$G302*$K302*$CY$8)</f>
        <v>0</v>
      </c>
      <c r="CZ302" s="68"/>
      <c r="DA302" s="67">
        <f>(CZ302*$D302*$E302*$G302*$J302*$DA$8)</f>
        <v>0</v>
      </c>
      <c r="DB302" s="68">
        <v>0</v>
      </c>
      <c r="DC302" s="73">
        <f>(DB302*$D302*$E302*$G302*$K302*$DC$8)</f>
        <v>0</v>
      </c>
      <c r="DD302" s="68">
        <v>0</v>
      </c>
      <c r="DE302" s="67">
        <f>(DD302*$D302*$E302*$G302*$K302*$DE$8)</f>
        <v>0</v>
      </c>
      <c r="DF302" s="83"/>
      <c r="DG302" s="67">
        <f>(DF302*$D302*$E302*$G302*$K302*$DG$8)</f>
        <v>0</v>
      </c>
      <c r="DH302" s="68"/>
      <c r="DI302" s="67">
        <f>(DH302*$D302*$E302*$G302*$K302*$DI$8)</f>
        <v>0</v>
      </c>
      <c r="DJ302" s="68"/>
      <c r="DK302" s="67">
        <f>(DJ302*$D302*$E302*$G302*$L302*$DK$8)</f>
        <v>0</v>
      </c>
      <c r="DL302" s="68"/>
      <c r="DM302" s="75">
        <f>(DL302*$D302*$E302*$G302*$M302*$DM$8)</f>
        <v>0</v>
      </c>
      <c r="DN302" s="77">
        <f t="shared" si="1651"/>
        <v>18</v>
      </c>
      <c r="DO302" s="75">
        <f t="shared" si="1651"/>
        <v>1371142.08</v>
      </c>
    </row>
    <row r="303" spans="1:119" ht="30" customHeight="1" x14ac:dyDescent="0.25">
      <c r="A303" s="78"/>
      <c r="B303" s="79">
        <v>263</v>
      </c>
      <c r="C303" s="60" t="s">
        <v>430</v>
      </c>
      <c r="D303" s="61">
        <v>22900</v>
      </c>
      <c r="E303" s="80">
        <v>1.81</v>
      </c>
      <c r="F303" s="80"/>
      <c r="G303" s="63">
        <v>1</v>
      </c>
      <c r="H303" s="64"/>
      <c r="I303" s="64"/>
      <c r="J303" s="61">
        <v>1.4</v>
      </c>
      <c r="K303" s="61">
        <v>1.68</v>
      </c>
      <c r="L303" s="61">
        <v>2.23</v>
      </c>
      <c r="M303" s="65">
        <v>2.57</v>
      </c>
      <c r="N303" s="68">
        <v>99</v>
      </c>
      <c r="O303" s="67">
        <f t="shared" ref="O303" si="1706">(N303*$D303*$E303*$G303*$J303)</f>
        <v>5744831.3999999994</v>
      </c>
      <c r="P303" s="68">
        <v>20</v>
      </c>
      <c r="Q303" s="68">
        <f t="shared" ref="Q303" si="1707">(P303*$D303*$E303*$G303*$J303)</f>
        <v>1160572</v>
      </c>
      <c r="R303" s="68">
        <v>1</v>
      </c>
      <c r="S303" s="67">
        <f t="shared" ref="S303" si="1708">(R303*$D303*$E303*$G303*$J303)</f>
        <v>58028.6</v>
      </c>
      <c r="T303" s="68"/>
      <c r="U303" s="67">
        <f t="shared" ref="U303" si="1709">(T303*$D303*$E303*$G303*$J303)</f>
        <v>0</v>
      </c>
      <c r="V303" s="68">
        <v>41</v>
      </c>
      <c r="W303" s="67">
        <f t="shared" ref="W303" si="1710">(V303*$D303*$E303*$G303*$J303)</f>
        <v>2379172.5999999996</v>
      </c>
      <c r="X303" s="68">
        <v>0</v>
      </c>
      <c r="Y303" s="67">
        <f t="shared" ref="Y303" si="1711">(X303*$D303*$E303*$G303*$J303)</f>
        <v>0</v>
      </c>
      <c r="Z303" s="68"/>
      <c r="AA303" s="67">
        <f t="shared" ref="AA303" si="1712">(Z303*$D303*$E303*$G303*$J303)</f>
        <v>0</v>
      </c>
      <c r="AB303" s="68">
        <v>0</v>
      </c>
      <c r="AC303" s="67">
        <f t="shared" ref="AC303" si="1713">(AB303*$D303*$E303*$G303*$J303)</f>
        <v>0</v>
      </c>
      <c r="AD303" s="68">
        <v>1</v>
      </c>
      <c r="AE303" s="67">
        <f t="shared" ref="AE303" si="1714">(AD303*$D303*$E303*$G303*$J303)</f>
        <v>58028.6</v>
      </c>
      <c r="AF303" s="68">
        <v>0</v>
      </c>
      <c r="AG303" s="67">
        <f t="shared" ref="AG303" si="1715">(AF303*$D303*$E303*$G303*$J303)</f>
        <v>0</v>
      </c>
      <c r="AH303" s="70"/>
      <c r="AI303" s="67">
        <f t="shared" ref="AI303" si="1716">(AH303*$D303*$E303*$G303*$J303)</f>
        <v>0</v>
      </c>
      <c r="AJ303" s="68">
        <v>3</v>
      </c>
      <c r="AK303" s="67">
        <f t="shared" ref="AK303" si="1717">(AJ303*$D303*$E303*$G303*$J303)</f>
        <v>174085.8</v>
      </c>
      <c r="AL303" s="82">
        <v>5</v>
      </c>
      <c r="AM303" s="67">
        <f t="shared" ref="AM303" si="1718">(AL303*$D303*$E303*$G303*$K303)</f>
        <v>348171.6</v>
      </c>
      <c r="AN303" s="68">
        <v>3</v>
      </c>
      <c r="AO303" s="73">
        <f t="shared" ref="AO303" si="1719">(AN303*$D303*$E303*$G303*$K303)</f>
        <v>208902.96</v>
      </c>
      <c r="AP303" s="68"/>
      <c r="AQ303" s="67">
        <f t="shared" ref="AQ303" si="1720">(AP303*$D303*$E303*$G303*$J303)</f>
        <v>0</v>
      </c>
      <c r="AR303" s="68">
        <v>0</v>
      </c>
      <c r="AS303" s="68">
        <f t="shared" ref="AS303" si="1721">(AR303*$D303*$E303*$G303*$J303)</f>
        <v>0</v>
      </c>
      <c r="AT303" s="68">
        <v>16</v>
      </c>
      <c r="AU303" s="68">
        <f t="shared" ref="AU303" si="1722">(AT303*$D303*$E303*$G303*$J303)</f>
        <v>928457.6</v>
      </c>
      <c r="AV303" s="68">
        <v>0</v>
      </c>
      <c r="AW303" s="67">
        <f t="shared" ref="AW303" si="1723">(AV303*$D303*$E303*$G303*$J303)</f>
        <v>0</v>
      </c>
      <c r="AX303" s="68">
        <v>0</v>
      </c>
      <c r="AY303" s="67">
        <f t="shared" ref="AY303" si="1724">(AX303*$D303*$E303*$G303*$J303)</f>
        <v>0</v>
      </c>
      <c r="AZ303" s="68">
        <v>0</v>
      </c>
      <c r="BA303" s="67">
        <f>(AZ303*$D303*$E303*$G303*$J303)</f>
        <v>0</v>
      </c>
      <c r="BB303" s="68"/>
      <c r="BC303" s="67">
        <f>(BB303*$D303*$E303*$G303*$J303)</f>
        <v>0</v>
      </c>
      <c r="BD303" s="68"/>
      <c r="BE303" s="67">
        <f>(BD303*$D303*$E303*$G303*$J303)</f>
        <v>0</v>
      </c>
      <c r="BF303" s="68">
        <v>5</v>
      </c>
      <c r="BG303" s="67">
        <f>(BF303*$D303*$E303*$G303*$K303)</f>
        <v>348171.6</v>
      </c>
      <c r="BH303" s="68">
        <v>71</v>
      </c>
      <c r="BI303" s="67">
        <f>(BH303*$D303*$E303*$G303*$K303)</f>
        <v>4944036.72</v>
      </c>
      <c r="BJ303" s="68">
        <v>0</v>
      </c>
      <c r="BK303" s="67">
        <f t="shared" ref="BK303" si="1725">(BJ303*$D303*$E303*$G303*$K303)</f>
        <v>0</v>
      </c>
      <c r="BL303" s="68">
        <v>0</v>
      </c>
      <c r="BM303" s="67">
        <f t="shared" ref="BM303" si="1726">(BL303*$D303*$E303*$G303*$K303)</f>
        <v>0</v>
      </c>
      <c r="BN303" s="68">
        <v>5</v>
      </c>
      <c r="BO303" s="67">
        <f t="shared" ref="BO303" si="1727">(BN303*$D303*$E303*$G303*$K303)</f>
        <v>348171.6</v>
      </c>
      <c r="BP303" s="68"/>
      <c r="BQ303" s="67">
        <f t="shared" ref="BQ303" si="1728">(BP303*$D303*$E303*$G303*$K303)</f>
        <v>0</v>
      </c>
      <c r="BR303" s="68"/>
      <c r="BS303" s="67">
        <f t="shared" ref="BS303" si="1729">(BR303*$D303*$E303*$G303*$K303)</f>
        <v>0</v>
      </c>
      <c r="BT303" s="68"/>
      <c r="BU303" s="67">
        <f t="shared" ref="BU303" si="1730">(BT303*$D303*$E303*$G303*$K303)</f>
        <v>0</v>
      </c>
      <c r="BV303" s="68"/>
      <c r="BW303" s="67">
        <f t="shared" ref="BW303" si="1731">(BV303*$D303*$E303*$G303*$K303)</f>
        <v>0</v>
      </c>
      <c r="BX303" s="68"/>
      <c r="BY303" s="67">
        <f t="shared" ref="BY303" si="1732">(BX303*$D303*$E303*$G303*$K303)</f>
        <v>0</v>
      </c>
      <c r="BZ303" s="68"/>
      <c r="CA303" s="75">
        <f t="shared" ref="CA303" si="1733">(BZ303*$D303*$E303*$G303*$K303)</f>
        <v>0</v>
      </c>
      <c r="CB303" s="68">
        <v>0</v>
      </c>
      <c r="CC303" s="67">
        <f t="shared" ref="CC303" si="1734">(CB303*$D303*$E303*$G303*$J303)</f>
        <v>0</v>
      </c>
      <c r="CD303" s="68">
        <v>0</v>
      </c>
      <c r="CE303" s="67">
        <f t="shared" ref="CE303" si="1735">(CD303*$D303*$E303*$G303*$J303)</f>
        <v>0</v>
      </c>
      <c r="CF303" s="68">
        <v>0</v>
      </c>
      <c r="CG303" s="67">
        <f t="shared" ref="CG303" si="1736">(CF303*$D303*$E303*$G303*$J303)</f>
        <v>0</v>
      </c>
      <c r="CH303" s="68"/>
      <c r="CI303" s="68">
        <f t="shared" ref="CI303" si="1737">(CH303*$D303*$E303*$G303*$J303)</f>
        <v>0</v>
      </c>
      <c r="CJ303" s="68"/>
      <c r="CK303" s="67">
        <f t="shared" ref="CK303" si="1738">(CJ303*$D303*$E303*$G303*$K303)</f>
        <v>0</v>
      </c>
      <c r="CL303" s="68">
        <v>0</v>
      </c>
      <c r="CM303" s="67">
        <f t="shared" ref="CM303" si="1739">(CL303*$D303*$E303*$G303*$J303)</f>
        <v>0</v>
      </c>
      <c r="CN303" s="68"/>
      <c r="CO303" s="67">
        <f t="shared" ref="CO303" si="1740">(CN303*$D303*$E303*$G303*$J303)</f>
        <v>0</v>
      </c>
      <c r="CP303" s="68"/>
      <c r="CQ303" s="67">
        <f t="shared" ref="CQ303" si="1741">(CP303*$D303*$E303*$G303*$J303)</f>
        <v>0</v>
      </c>
      <c r="CR303" s="68"/>
      <c r="CS303" s="67">
        <f t="shared" ref="CS303" si="1742">(CR303*$D303*$E303*$G303*$J303)</f>
        <v>0</v>
      </c>
      <c r="CT303" s="68"/>
      <c r="CU303" s="67">
        <f t="shared" ref="CU303" si="1743">(CT303*$D303*$E303*$G303*$J303)</f>
        <v>0</v>
      </c>
      <c r="CV303" s="68">
        <v>0</v>
      </c>
      <c r="CW303" s="67">
        <f t="shared" ref="CW303" si="1744">(CV303*$D303*$E303*$G303*$K303)</f>
        <v>0</v>
      </c>
      <c r="CX303" s="82"/>
      <c r="CY303" s="67">
        <f t="shared" ref="CY303" si="1745">(CX303*$D303*$E303*$G303*$K303)</f>
        <v>0</v>
      </c>
      <c r="CZ303" s="68"/>
      <c r="DA303" s="67">
        <f t="shared" ref="DA303" si="1746">(CZ303*$D303*$E303*$G303*$J303)</f>
        <v>0</v>
      </c>
      <c r="DB303" s="68">
        <v>0</v>
      </c>
      <c r="DC303" s="73">
        <f t="shared" ref="DC303" si="1747">(DB303*$D303*$E303*$G303*$K303)</f>
        <v>0</v>
      </c>
      <c r="DD303" s="68">
        <v>0</v>
      </c>
      <c r="DE303" s="67">
        <f t="shared" ref="DE303" si="1748">(DD303*$D303*$E303*$G303*$K303)</f>
        <v>0</v>
      </c>
      <c r="DF303" s="83"/>
      <c r="DG303" s="67">
        <f t="shared" ref="DG303" si="1749">(DF303*$D303*$E303*$G303*$K303)</f>
        <v>0</v>
      </c>
      <c r="DH303" s="68"/>
      <c r="DI303" s="67">
        <f t="shared" ref="DI303" si="1750">(DH303*$D303*$E303*$G303*$K303)</f>
        <v>0</v>
      </c>
      <c r="DJ303" s="68"/>
      <c r="DK303" s="67">
        <f t="shared" ref="DK303" si="1751">(DJ303*$D303*$E303*$G303*$L303)</f>
        <v>0</v>
      </c>
      <c r="DL303" s="68"/>
      <c r="DM303" s="75">
        <f t="shared" ref="DM303" si="1752">(DL303*$D303*$E303*$G303*$M303)</f>
        <v>0</v>
      </c>
      <c r="DN303" s="77">
        <f t="shared" si="1651"/>
        <v>270</v>
      </c>
      <c r="DO303" s="75">
        <f t="shared" si="1651"/>
        <v>16700631.079999996</v>
      </c>
    </row>
    <row r="304" spans="1:119" ht="30" customHeight="1" x14ac:dyDescent="0.25">
      <c r="A304" s="78"/>
      <c r="B304" s="79">
        <v>264</v>
      </c>
      <c r="C304" s="60" t="s">
        <v>431</v>
      </c>
      <c r="D304" s="61">
        <v>22900</v>
      </c>
      <c r="E304" s="80">
        <v>2.67</v>
      </c>
      <c r="F304" s="80"/>
      <c r="G304" s="63">
        <v>1</v>
      </c>
      <c r="H304" s="64"/>
      <c r="I304" s="64"/>
      <c r="J304" s="61">
        <v>1.4</v>
      </c>
      <c r="K304" s="61">
        <v>1.68</v>
      </c>
      <c r="L304" s="61">
        <v>2.23</v>
      </c>
      <c r="M304" s="65">
        <v>2.57</v>
      </c>
      <c r="N304" s="68">
        <v>1</v>
      </c>
      <c r="O304" s="67">
        <f t="shared" si="1488"/>
        <v>94160.22</v>
      </c>
      <c r="P304" s="68">
        <v>0</v>
      </c>
      <c r="Q304" s="68">
        <f>(P304*$D304*$E304*$G304*$J304*$Q$8)</f>
        <v>0</v>
      </c>
      <c r="R304" s="68">
        <v>1</v>
      </c>
      <c r="S304" s="67">
        <f>(R304*$D304*$E304*$G304*$J304*$S$8)</f>
        <v>94160.22</v>
      </c>
      <c r="T304" s="68"/>
      <c r="U304" s="67">
        <f t="shared" ref="U304:U305" si="1753">(T304/12*7*$D304*$E304*$G304*$J304*$U$8)+(T304/12*5*$D304*$E304*$G304*$J304*$U$9)</f>
        <v>0</v>
      </c>
      <c r="V304" s="68">
        <v>20</v>
      </c>
      <c r="W304" s="67">
        <f>(V304*$D304*$E304*$G304*$J304*$W$8)</f>
        <v>1883204.4000000001</v>
      </c>
      <c r="X304" s="68">
        <v>0</v>
      </c>
      <c r="Y304" s="67">
        <f>(X304*$D304*$E304*$G304*$J304*$Y$8)</f>
        <v>0</v>
      </c>
      <c r="Z304" s="68"/>
      <c r="AA304" s="67">
        <f>(Z304*$D304*$E304*$G304*$J304*$AA$8)</f>
        <v>0</v>
      </c>
      <c r="AB304" s="68">
        <v>0</v>
      </c>
      <c r="AC304" s="67">
        <f>(AB304*$D304*$E304*$G304*$J304*$AC$8)</f>
        <v>0</v>
      </c>
      <c r="AD304" s="68"/>
      <c r="AE304" s="67">
        <f>(AD304*$D304*$E304*$G304*$J304*$AE$8)</f>
        <v>0</v>
      </c>
      <c r="AF304" s="68">
        <v>0</v>
      </c>
      <c r="AG304" s="67">
        <f>(AF304*$D304*$E304*$G304*$J304*$AG$8)</f>
        <v>0</v>
      </c>
      <c r="AH304" s="70"/>
      <c r="AI304" s="67">
        <f>(AH304*$D304*$E304*$G304*$J304*$AI$8)</f>
        <v>0</v>
      </c>
      <c r="AJ304" s="68"/>
      <c r="AK304" s="67">
        <f>(AJ304*$D304*$E304*$G304*$J304*$AK$8)</f>
        <v>0</v>
      </c>
      <c r="AL304" s="82">
        <v>1</v>
      </c>
      <c r="AM304" s="67">
        <f>(AL304*$D304*$E304*$G304*$K304*$AM$8)</f>
        <v>112992.264</v>
      </c>
      <c r="AN304" s="68"/>
      <c r="AO304" s="73">
        <f>(AN304*$D304*$E304*$G304*$K304*$AO$8)</f>
        <v>0</v>
      </c>
      <c r="AP304" s="68"/>
      <c r="AQ304" s="67">
        <f>(AP304*$D304*$E304*$G304*$J304*$AQ$8)</f>
        <v>0</v>
      </c>
      <c r="AR304" s="68"/>
      <c r="AS304" s="68">
        <f>(AR304*$D304*$E304*$G304*$J304*$AS$8)</f>
        <v>0</v>
      </c>
      <c r="AT304" s="68"/>
      <c r="AU304" s="68">
        <f>(AT304*$D304*$E304*$G304*$J304*$AU$8)</f>
        <v>0</v>
      </c>
      <c r="AV304" s="68">
        <v>0</v>
      </c>
      <c r="AW304" s="67">
        <f>(AV304*$D304*$E304*$G304*$J304*$AW$8)</f>
        <v>0</v>
      </c>
      <c r="AX304" s="68">
        <v>0</v>
      </c>
      <c r="AY304" s="67">
        <f>(AX304*$D304*$E304*$G304*$J304*$AY$8)</f>
        <v>0</v>
      </c>
      <c r="AZ304" s="68">
        <v>0</v>
      </c>
      <c r="BA304" s="67">
        <f>(AZ304*$D304*$E304*$G304*$J304*$BA$8)</f>
        <v>0</v>
      </c>
      <c r="BB304" s="68"/>
      <c r="BC304" s="67">
        <f>(BB304*$D304*$E304*$G304*$J304*$BC$8)</f>
        <v>0</v>
      </c>
      <c r="BD304" s="68"/>
      <c r="BE304" s="67">
        <f>(BD304*$D304*$E304*$G304*$J304*$BE$8)</f>
        <v>0</v>
      </c>
      <c r="BF304" s="68"/>
      <c r="BG304" s="67">
        <f>(BF304*$D304*$E304*$G304*$K304*$BG$8)</f>
        <v>0</v>
      </c>
      <c r="BH304" s="68">
        <v>0</v>
      </c>
      <c r="BI304" s="67">
        <f>(BH304*$D304*$E304*$G304*$K304*$BI$8)</f>
        <v>0</v>
      </c>
      <c r="BJ304" s="68">
        <v>0</v>
      </c>
      <c r="BK304" s="67">
        <f>(BJ304*$D304*$E304*$G304*$K304*$BK$8)</f>
        <v>0</v>
      </c>
      <c r="BL304" s="68">
        <v>0</v>
      </c>
      <c r="BM304" s="67">
        <f>(BL304*$D304*$E304*$G304*$K304*$BM$8)</f>
        <v>0</v>
      </c>
      <c r="BN304" s="68"/>
      <c r="BO304" s="67">
        <f>(BN304*$D304*$E304*$G304*$K304*$BO$8)</f>
        <v>0</v>
      </c>
      <c r="BP304" s="68"/>
      <c r="BQ304" s="67">
        <f>(BP304*$D304*$E304*$G304*$K304*$BQ$8)</f>
        <v>0</v>
      </c>
      <c r="BR304" s="68"/>
      <c r="BS304" s="67">
        <f>(BR304*$D304*$E304*$G304*$K304*$BS$8)</f>
        <v>0</v>
      </c>
      <c r="BT304" s="68"/>
      <c r="BU304" s="67">
        <f>(BT304*$D304*$E304*$G304*$K304*$BU$8)</f>
        <v>0</v>
      </c>
      <c r="BV304" s="68"/>
      <c r="BW304" s="67">
        <f>(BV304*$D304*$E304*$G304*$K304*$BW$8)</f>
        <v>0</v>
      </c>
      <c r="BX304" s="68"/>
      <c r="BY304" s="67">
        <f>(BX304*$D304*$E304*$G304*$K304*$BY$8)</f>
        <v>0</v>
      </c>
      <c r="BZ304" s="68"/>
      <c r="CA304" s="75">
        <f>(BZ304*$D304*$E304*$G304*$K304*$CA$8)</f>
        <v>0</v>
      </c>
      <c r="CB304" s="68">
        <v>0</v>
      </c>
      <c r="CC304" s="67">
        <f>(CB304*$D304*$E304*$G304*$J304*$CC$8)</f>
        <v>0</v>
      </c>
      <c r="CD304" s="68">
        <v>0</v>
      </c>
      <c r="CE304" s="67">
        <f>(CD304*$D304*$E304*$G304*$J304*$CE$8)</f>
        <v>0</v>
      </c>
      <c r="CF304" s="68">
        <v>0</v>
      </c>
      <c r="CG304" s="67">
        <f>(CF304*$D304*$E304*$G304*$J304*$CG$8)</f>
        <v>0</v>
      </c>
      <c r="CH304" s="68"/>
      <c r="CI304" s="68">
        <f>(CH304*$D304*$E304*$G304*$J304*$CI$8)</f>
        <v>0</v>
      </c>
      <c r="CJ304" s="68"/>
      <c r="CK304" s="67">
        <f>(CJ304*$D304*$E304*$G304*$K304*$CK$8)</f>
        <v>0</v>
      </c>
      <c r="CL304" s="68">
        <v>0</v>
      </c>
      <c r="CM304" s="67">
        <f>(CL304*$D304*$E304*$G304*$J304*$CM$8)</f>
        <v>0</v>
      </c>
      <c r="CN304" s="68"/>
      <c r="CO304" s="67">
        <f>(CN304*$D304*$E304*$G304*$J304*$CO$8)</f>
        <v>0</v>
      </c>
      <c r="CP304" s="68"/>
      <c r="CQ304" s="67">
        <f>(CP304*$D304*$E304*$G304*$J304*$CQ$8)</f>
        <v>0</v>
      </c>
      <c r="CR304" s="68"/>
      <c r="CS304" s="67">
        <f>(CR304*$D304*$E304*$G304*$J304*$CS$8)</f>
        <v>0</v>
      </c>
      <c r="CT304" s="68"/>
      <c r="CU304" s="67">
        <f>(CT304*$D304*$E304*$G304*$J304*$CU$8)</f>
        <v>0</v>
      </c>
      <c r="CV304" s="68">
        <v>0</v>
      </c>
      <c r="CW304" s="67">
        <f>(CV304*$D304*$E304*$G304*$K304*$CW$8)</f>
        <v>0</v>
      </c>
      <c r="CX304" s="82">
        <v>0</v>
      </c>
      <c r="CY304" s="67">
        <f>(CX304*$D304*$E304*$G304*$K304*$CY$8)</f>
        <v>0</v>
      </c>
      <c r="CZ304" s="68"/>
      <c r="DA304" s="67">
        <f>(CZ304*$D304*$E304*$G304*$J304*$DA$8)</f>
        <v>0</v>
      </c>
      <c r="DB304" s="68">
        <v>0</v>
      </c>
      <c r="DC304" s="73">
        <f>(DB304*$D304*$E304*$G304*$K304*$DC$8)</f>
        <v>0</v>
      </c>
      <c r="DD304" s="68">
        <v>0</v>
      </c>
      <c r="DE304" s="67">
        <f>(DD304*$D304*$E304*$G304*$K304*$DE$8)</f>
        <v>0</v>
      </c>
      <c r="DF304" s="83"/>
      <c r="DG304" s="67">
        <f>(DF304*$D304*$E304*$G304*$K304*$DG$8)</f>
        <v>0</v>
      </c>
      <c r="DH304" s="68"/>
      <c r="DI304" s="67">
        <f>(DH304*$D304*$E304*$G304*$K304*$DI$8)</f>
        <v>0</v>
      </c>
      <c r="DJ304" s="68"/>
      <c r="DK304" s="67">
        <f>(DJ304*$D304*$E304*$G304*$L304*$DK$8)</f>
        <v>0</v>
      </c>
      <c r="DL304" s="68"/>
      <c r="DM304" s="75">
        <f>(DL304*$D304*$E304*$G304*$M304*$DM$8)</f>
        <v>0</v>
      </c>
      <c r="DN304" s="77">
        <f t="shared" si="1651"/>
        <v>23</v>
      </c>
      <c r="DO304" s="75">
        <f t="shared" si="1651"/>
        <v>2184517.1040000003</v>
      </c>
    </row>
    <row r="305" spans="1:119" ht="45" customHeight="1" x14ac:dyDescent="0.25">
      <c r="A305" s="78"/>
      <c r="B305" s="79">
        <v>265</v>
      </c>
      <c r="C305" s="60" t="s">
        <v>432</v>
      </c>
      <c r="D305" s="61">
        <v>22900</v>
      </c>
      <c r="E305" s="80">
        <v>0.73</v>
      </c>
      <c r="F305" s="80"/>
      <c r="G305" s="63">
        <v>1</v>
      </c>
      <c r="H305" s="64"/>
      <c r="I305" s="64"/>
      <c r="J305" s="61">
        <v>1.4</v>
      </c>
      <c r="K305" s="61">
        <v>1.68</v>
      </c>
      <c r="L305" s="61">
        <v>2.23</v>
      </c>
      <c r="M305" s="65">
        <v>2.57</v>
      </c>
      <c r="N305" s="68">
        <v>1</v>
      </c>
      <c r="O305" s="67">
        <f t="shared" si="1488"/>
        <v>25744.18</v>
      </c>
      <c r="P305" s="68">
        <v>7</v>
      </c>
      <c r="Q305" s="68">
        <f>(P305*$D305*$E305*$G305*$J305*$Q$8)</f>
        <v>180209.25999999998</v>
      </c>
      <c r="R305" s="68">
        <v>10</v>
      </c>
      <c r="S305" s="67">
        <f>(R305*$D305*$E305*$G305*$J305*$S$8)</f>
        <v>257441.8</v>
      </c>
      <c r="T305" s="68"/>
      <c r="U305" s="67">
        <f t="shared" si="1753"/>
        <v>0</v>
      </c>
      <c r="V305" s="68"/>
      <c r="W305" s="67">
        <f>(V305*$D305*$E305*$G305*$J305*$W$8)</f>
        <v>0</v>
      </c>
      <c r="X305" s="68">
        <v>0</v>
      </c>
      <c r="Y305" s="67">
        <f>(X305*$D305*$E305*$G305*$J305*$Y$8)</f>
        <v>0</v>
      </c>
      <c r="Z305" s="68"/>
      <c r="AA305" s="67">
        <f>(Z305*$D305*$E305*$G305*$J305*$AA$8)</f>
        <v>0</v>
      </c>
      <c r="AB305" s="68">
        <v>0</v>
      </c>
      <c r="AC305" s="67">
        <f>(AB305*$D305*$E305*$G305*$J305*$AC$8)</f>
        <v>0</v>
      </c>
      <c r="AD305" s="68"/>
      <c r="AE305" s="67">
        <f>(AD305*$D305*$E305*$G305*$J305*$AE$8)</f>
        <v>0</v>
      </c>
      <c r="AF305" s="68">
        <v>0</v>
      </c>
      <c r="AG305" s="67">
        <f>(AF305*$D305*$E305*$G305*$J305*$AG$8)</f>
        <v>0</v>
      </c>
      <c r="AH305" s="70"/>
      <c r="AI305" s="67">
        <f>(AH305*$D305*$E305*$G305*$J305*$AI$8)</f>
        <v>0</v>
      </c>
      <c r="AJ305" s="68"/>
      <c r="AK305" s="67">
        <f>(AJ305*$D305*$E305*$G305*$J305*$AK$8)</f>
        <v>0</v>
      </c>
      <c r="AL305" s="81"/>
      <c r="AM305" s="67">
        <f>(AL305*$D305*$E305*$G305*$K305*$AM$8)</f>
        <v>0</v>
      </c>
      <c r="AN305" s="68">
        <v>1</v>
      </c>
      <c r="AO305" s="73">
        <f>(AN305*$D305*$E305*$G305*$K305*$AO$8)</f>
        <v>30893.016</v>
      </c>
      <c r="AP305" s="68"/>
      <c r="AQ305" s="67">
        <f>(AP305*$D305*$E305*$G305*$J305*$AQ$8)</f>
        <v>0</v>
      </c>
      <c r="AR305" s="68">
        <v>0</v>
      </c>
      <c r="AS305" s="68">
        <f>(AR305*$D305*$E305*$G305*$J305*$AS$8)</f>
        <v>0</v>
      </c>
      <c r="AT305" s="68">
        <v>10</v>
      </c>
      <c r="AU305" s="68">
        <f>(AT305*$D305*$E305*$G305*$J305*$AU$8)</f>
        <v>269143.69999999995</v>
      </c>
      <c r="AV305" s="68">
        <v>0</v>
      </c>
      <c r="AW305" s="67">
        <f>(AV305*$D305*$E305*$G305*$J305*$AW$8)</f>
        <v>0</v>
      </c>
      <c r="AX305" s="68">
        <v>0</v>
      </c>
      <c r="AY305" s="67">
        <f>(AX305*$D305*$E305*$G305*$J305*$AY$8)</f>
        <v>0</v>
      </c>
      <c r="AZ305" s="68">
        <v>0</v>
      </c>
      <c r="BA305" s="67">
        <f>(AZ305*$D305*$E305*$G305*$J305*$BA$8)</f>
        <v>0</v>
      </c>
      <c r="BB305" s="68">
        <v>8</v>
      </c>
      <c r="BC305" s="67">
        <f>(BB305*$D305*$E305*$G305*$J305*$BC$8)</f>
        <v>205953.44</v>
      </c>
      <c r="BD305" s="68"/>
      <c r="BE305" s="67">
        <f>(BD305*$D305*$E305*$G305*$J305*$BE$8)</f>
        <v>0</v>
      </c>
      <c r="BF305" s="68">
        <v>4</v>
      </c>
      <c r="BG305" s="67">
        <f>(BF305*$D305*$E305*$G305*$K305*$BG$8)</f>
        <v>112338.23999999999</v>
      </c>
      <c r="BH305" s="68">
        <v>9</v>
      </c>
      <c r="BI305" s="67">
        <f>(BH305*$D305*$E305*$G305*$K305*$BI$8)</f>
        <v>252761.03999999998</v>
      </c>
      <c r="BJ305" s="68">
        <v>0</v>
      </c>
      <c r="BK305" s="67">
        <f>(BJ305*$D305*$E305*$G305*$K305*$BK$8)</f>
        <v>0</v>
      </c>
      <c r="BL305" s="68">
        <v>0</v>
      </c>
      <c r="BM305" s="67">
        <f>(BL305*$D305*$E305*$G305*$K305*$BM$8)</f>
        <v>0</v>
      </c>
      <c r="BN305" s="68">
        <v>5</v>
      </c>
      <c r="BO305" s="67">
        <f>(BN305*$D305*$E305*$G305*$K305*$BO$8)</f>
        <v>154465.07999999999</v>
      </c>
      <c r="BP305" s="68">
        <v>3</v>
      </c>
      <c r="BQ305" s="67">
        <f>(BP305*$D305*$E305*$G305*$K305*$BQ$8)</f>
        <v>84253.68</v>
      </c>
      <c r="BR305" s="68"/>
      <c r="BS305" s="67">
        <f>(BR305*$D305*$E305*$G305*$K305*$BS$8)</f>
        <v>0</v>
      </c>
      <c r="BT305" s="68"/>
      <c r="BU305" s="67">
        <f>(BT305*$D305*$E305*$G305*$K305*$BU$8)</f>
        <v>0</v>
      </c>
      <c r="BV305" s="68">
        <v>1</v>
      </c>
      <c r="BW305" s="67">
        <f>(BV305*$D305*$E305*$G305*$K305*$BW$8)</f>
        <v>35105.699999999997</v>
      </c>
      <c r="BX305" s="68"/>
      <c r="BY305" s="67">
        <f>(BX305*$D305*$E305*$G305*$K305*$BY$8)</f>
        <v>0</v>
      </c>
      <c r="BZ305" s="68"/>
      <c r="CA305" s="75">
        <f>(BZ305*$D305*$E305*$G305*$K305*$CA$8)</f>
        <v>0</v>
      </c>
      <c r="CB305" s="68">
        <v>0</v>
      </c>
      <c r="CC305" s="67">
        <f>(CB305*$D305*$E305*$G305*$J305*$CC$8)</f>
        <v>0</v>
      </c>
      <c r="CD305" s="68">
        <v>0</v>
      </c>
      <c r="CE305" s="67">
        <f>(CD305*$D305*$E305*$G305*$J305*$CE$8)</f>
        <v>0</v>
      </c>
      <c r="CF305" s="68">
        <v>0</v>
      </c>
      <c r="CG305" s="67">
        <f>(CF305*$D305*$E305*$G305*$J305*$CG$8)</f>
        <v>0</v>
      </c>
      <c r="CH305" s="68"/>
      <c r="CI305" s="68">
        <f>(CH305*$D305*$E305*$G305*$J305*$CI$8)</f>
        <v>0</v>
      </c>
      <c r="CJ305" s="68"/>
      <c r="CK305" s="67">
        <f>(CJ305*$D305*$E305*$G305*$K305*$CK$8)</f>
        <v>0</v>
      </c>
      <c r="CL305" s="68"/>
      <c r="CM305" s="67">
        <f>(CL305*$D305*$E305*$G305*$J305*$CM$8)</f>
        <v>0</v>
      </c>
      <c r="CN305" s="68"/>
      <c r="CO305" s="67">
        <f>(CN305*$D305*$E305*$G305*$J305*$CO$8)</f>
        <v>0</v>
      </c>
      <c r="CP305" s="68">
        <v>25</v>
      </c>
      <c r="CQ305" s="67">
        <f>(CP305*$D305*$E305*$G305*$J305*$CQ$8)</f>
        <v>409566.5</v>
      </c>
      <c r="CR305" s="68"/>
      <c r="CS305" s="67">
        <f>(CR305*$D305*$E305*$G305*$J305*$CS$8)</f>
        <v>0</v>
      </c>
      <c r="CT305" s="68">
        <v>5</v>
      </c>
      <c r="CU305" s="67">
        <f>(CT305*$D305*$E305*$G305*$J305*$CU$8)</f>
        <v>132231.46999999997</v>
      </c>
      <c r="CV305" s="68">
        <v>0</v>
      </c>
      <c r="CW305" s="67">
        <f>(CV305*$D305*$E305*$G305*$K305*$CW$8)</f>
        <v>0</v>
      </c>
      <c r="CX305" s="82"/>
      <c r="CY305" s="67">
        <f>(CX305*$D305*$E305*$G305*$K305*$CY$8)</f>
        <v>0</v>
      </c>
      <c r="CZ305" s="68"/>
      <c r="DA305" s="67">
        <f>(CZ305*$D305*$E305*$G305*$J305*$DA$8)</f>
        <v>0</v>
      </c>
      <c r="DB305" s="68">
        <v>0</v>
      </c>
      <c r="DC305" s="73">
        <f>(DB305*$D305*$E305*$G305*$K305*$DC$8)</f>
        <v>0</v>
      </c>
      <c r="DD305" s="68">
        <v>0</v>
      </c>
      <c r="DE305" s="67">
        <f>(DD305*$D305*$E305*$G305*$K305*$DE$8)</f>
        <v>0</v>
      </c>
      <c r="DF305" s="83"/>
      <c r="DG305" s="67">
        <f>(DF305*$D305*$E305*$G305*$K305*$DG$8)</f>
        <v>0</v>
      </c>
      <c r="DH305" s="68"/>
      <c r="DI305" s="67">
        <f>(DH305*$D305*$E305*$G305*$K305*$DI$8)</f>
        <v>0</v>
      </c>
      <c r="DJ305" s="68"/>
      <c r="DK305" s="67">
        <f>(DJ305*$D305*$E305*$G305*$L305*$DK$8)</f>
        <v>0</v>
      </c>
      <c r="DL305" s="68">
        <v>5</v>
      </c>
      <c r="DM305" s="75">
        <f>(DL305*$D305*$E305*$G305*$M305*$DM$8)</f>
        <v>257776.13999999996</v>
      </c>
      <c r="DN305" s="77">
        <f t="shared" si="1651"/>
        <v>94</v>
      </c>
      <c r="DO305" s="75">
        <f t="shared" si="1651"/>
        <v>2407883.2459999998</v>
      </c>
    </row>
    <row r="306" spans="1:119" ht="31.5" customHeight="1" x14ac:dyDescent="0.25">
      <c r="A306" s="78"/>
      <c r="B306" s="79">
        <v>266</v>
      </c>
      <c r="C306" s="60" t="s">
        <v>433</v>
      </c>
      <c r="D306" s="61">
        <v>22900</v>
      </c>
      <c r="E306" s="80">
        <v>0.76</v>
      </c>
      <c r="F306" s="80"/>
      <c r="G306" s="63">
        <v>1</v>
      </c>
      <c r="H306" s="64"/>
      <c r="I306" s="64"/>
      <c r="J306" s="61">
        <v>1.4</v>
      </c>
      <c r="K306" s="61">
        <v>1.68</v>
      </c>
      <c r="L306" s="61">
        <v>2.23</v>
      </c>
      <c r="M306" s="65">
        <v>2.57</v>
      </c>
      <c r="N306" s="68">
        <v>50</v>
      </c>
      <c r="O306" s="67">
        <f>(N306*$D306*$E306*$G306*$J306)</f>
        <v>1218280</v>
      </c>
      <c r="P306" s="68">
        <v>149</v>
      </c>
      <c r="Q306" s="68">
        <f>(P306*$D306*$E306*$G306*$J306)</f>
        <v>3630474.4</v>
      </c>
      <c r="R306" s="68">
        <v>185</v>
      </c>
      <c r="S306" s="67">
        <f>(R306*$D306*$E306*$G306*$J306)</f>
        <v>4507636</v>
      </c>
      <c r="T306" s="68"/>
      <c r="U306" s="67">
        <f>(T306*$D306*$E306*$G306*$J306)</f>
        <v>0</v>
      </c>
      <c r="V306" s="68"/>
      <c r="W306" s="67">
        <f>(V306*$D306*$E306*$G306*$J306)</f>
        <v>0</v>
      </c>
      <c r="X306" s="68">
        <v>0</v>
      </c>
      <c r="Y306" s="67">
        <f>(X306*$D306*$E306*$G306*$J306)</f>
        <v>0</v>
      </c>
      <c r="Z306" s="68"/>
      <c r="AA306" s="67">
        <f>(Z306*$D306*$E306*$G306*$J306)</f>
        <v>0</v>
      </c>
      <c r="AB306" s="68">
        <v>0</v>
      </c>
      <c r="AC306" s="67">
        <f>(AB306*$D306*$E306*$G306*$J306)</f>
        <v>0</v>
      </c>
      <c r="AD306" s="68">
        <v>30</v>
      </c>
      <c r="AE306" s="67">
        <f>(AD306*$D306*$E306*$G306*$J306)</f>
        <v>730968</v>
      </c>
      <c r="AF306" s="68">
        <v>0</v>
      </c>
      <c r="AG306" s="67">
        <f>(AF306*$D306*$E306*$G306*$J306)</f>
        <v>0</v>
      </c>
      <c r="AH306" s="68">
        <v>220</v>
      </c>
      <c r="AI306" s="67">
        <f>(AH306*$D306*$E306*$G306*$J306)</f>
        <v>5360432</v>
      </c>
      <c r="AJ306" s="68">
        <v>100</v>
      </c>
      <c r="AK306" s="67">
        <f>(AJ306*$D306*$E306*$G306*$J306)</f>
        <v>2436560</v>
      </c>
      <c r="AL306" s="82"/>
      <c r="AM306" s="67">
        <f>(AL306*$D306*$E306*$G306*$K306)</f>
        <v>0</v>
      </c>
      <c r="AN306" s="68">
        <v>40</v>
      </c>
      <c r="AO306" s="73">
        <f>(AN306*$D306*$E306*$G306*$K306)</f>
        <v>1169548.8</v>
      </c>
      <c r="AP306" s="68"/>
      <c r="AQ306" s="67">
        <f>(AP306*$D306*$E306*$G306*$J306)</f>
        <v>0</v>
      </c>
      <c r="AR306" s="68">
        <v>11</v>
      </c>
      <c r="AS306" s="68">
        <f>(AR306*$D306*$E306*$G306*$J306)</f>
        <v>268021.59999999998</v>
      </c>
      <c r="AT306" s="68">
        <v>115</v>
      </c>
      <c r="AU306" s="68">
        <f>(AT306*$D306*$E306*$G306*$J306)</f>
        <v>2802044</v>
      </c>
      <c r="AV306" s="68">
        <v>0</v>
      </c>
      <c r="AW306" s="67">
        <f>(AV306*$D306*$E306*$G306*$J306)</f>
        <v>0</v>
      </c>
      <c r="AX306" s="68">
        <v>0</v>
      </c>
      <c r="AY306" s="67">
        <f>(AX306*$D306*$E306*$G306*$J306)</f>
        <v>0</v>
      </c>
      <c r="AZ306" s="68">
        <v>0</v>
      </c>
      <c r="BA306" s="67">
        <f>(AZ306*$D306*$E306*$G306*$J306)</f>
        <v>0</v>
      </c>
      <c r="BB306" s="68">
        <v>100</v>
      </c>
      <c r="BC306" s="67">
        <f>(BB306*$D306*$E306*$G306*$J306)</f>
        <v>2436560</v>
      </c>
      <c r="BD306" s="68">
        <v>79</v>
      </c>
      <c r="BE306" s="67">
        <f>(BD306*$D306*$E306*$G306*$J306)</f>
        <v>1924882.4</v>
      </c>
      <c r="BF306" s="68">
        <v>79</v>
      </c>
      <c r="BG306" s="67">
        <f>(BF306*$D306*$E306*$G306*$K306)</f>
        <v>2309858.88</v>
      </c>
      <c r="BH306" s="68">
        <v>359</v>
      </c>
      <c r="BI306" s="67">
        <f>(BH306*$D306*$E306*$G306*$K306)</f>
        <v>10496700.48</v>
      </c>
      <c r="BJ306" s="68">
        <v>3</v>
      </c>
      <c r="BK306" s="67">
        <f>(BJ306*$D306*$E306*$G306*$K306)</f>
        <v>87716.160000000003</v>
      </c>
      <c r="BL306" s="68">
        <v>0</v>
      </c>
      <c r="BM306" s="67">
        <f>(BL306*$D306*$E306*$G306*$K306)</f>
        <v>0</v>
      </c>
      <c r="BN306" s="68">
        <f>209-28</f>
        <v>181</v>
      </c>
      <c r="BO306" s="67">
        <f>(BN306*$D306*$E306*$G306*$K306)</f>
        <v>5292208.3199999994</v>
      </c>
      <c r="BP306" s="68">
        <v>60</v>
      </c>
      <c r="BQ306" s="67">
        <f>(BP306*$D306*$E306*$G306*$K306)</f>
        <v>1754323.2</v>
      </c>
      <c r="BR306" s="68">
        <v>63</v>
      </c>
      <c r="BS306" s="67">
        <f>(BR306*$D306*$E306*$G306*$K306)</f>
        <v>1842039.3599999999</v>
      </c>
      <c r="BT306" s="68">
        <v>53</v>
      </c>
      <c r="BU306" s="67">
        <f>(BT306*$D306*$E306*$G306*$K306)</f>
        <v>1549652.16</v>
      </c>
      <c r="BV306" s="68">
        <v>100</v>
      </c>
      <c r="BW306" s="67">
        <f>(BV306*$D306*$E306*$G306*$K306)</f>
        <v>2923872</v>
      </c>
      <c r="BX306" s="68">
        <v>40</v>
      </c>
      <c r="BY306" s="67">
        <f>(BX306*$D306*$E306*$G306*$K306)</f>
        <v>1169548.8</v>
      </c>
      <c r="BZ306" s="68">
        <v>69</v>
      </c>
      <c r="CA306" s="75">
        <f>(BZ306*$D306*$E306*$G306*$K306)</f>
        <v>2017471.68</v>
      </c>
      <c r="CB306" s="68">
        <v>0</v>
      </c>
      <c r="CC306" s="67">
        <f>(CB306*$D306*$E306*$G306*$J306)</f>
        <v>0</v>
      </c>
      <c r="CD306" s="68">
        <v>0</v>
      </c>
      <c r="CE306" s="67">
        <f>(CD306*$D306*$E306*$G306*$J306)</f>
        <v>0</v>
      </c>
      <c r="CF306" s="68">
        <v>0</v>
      </c>
      <c r="CG306" s="67">
        <f>(CF306*$D306*$E306*$G306*$J306)</f>
        <v>0</v>
      </c>
      <c r="CH306" s="68"/>
      <c r="CI306" s="68">
        <f>(CH306*$D306*$E306*$G306*$J306)</f>
        <v>0</v>
      </c>
      <c r="CJ306" s="68"/>
      <c r="CK306" s="67">
        <f>(CJ306*$D306*$E306*$G306*$K306)</f>
        <v>0</v>
      </c>
      <c r="CL306" s="68">
        <v>44</v>
      </c>
      <c r="CM306" s="67">
        <f>(CL306*$D306*$E306*$G306*$J306)</f>
        <v>1072086.3999999999</v>
      </c>
      <c r="CN306" s="68">
        <v>41</v>
      </c>
      <c r="CO306" s="67">
        <f>(CN306*$D306*$E306*$G306*$J306)</f>
        <v>998989.6</v>
      </c>
      <c r="CP306" s="68">
        <v>170</v>
      </c>
      <c r="CQ306" s="67">
        <f>(CP306*$D306*$E306*$G306*$J306)</f>
        <v>4142151.9999999995</v>
      </c>
      <c r="CR306" s="68">
        <v>45</v>
      </c>
      <c r="CS306" s="67">
        <f>(CR306*$D306*$E306*$G306*$J306)</f>
        <v>1096452</v>
      </c>
      <c r="CT306" s="68">
        <v>80</v>
      </c>
      <c r="CU306" s="67">
        <f>(CT306*$D306*$E306*$G306*$J306)</f>
        <v>1949247.9999999998</v>
      </c>
      <c r="CV306" s="68"/>
      <c r="CW306" s="67">
        <f>(CV306*$D306*$E306*$G306*$K306)</f>
        <v>0</v>
      </c>
      <c r="CX306" s="82">
        <v>12</v>
      </c>
      <c r="CY306" s="67">
        <f>(CX306*$D306*$E306*$G306*$K306)</f>
        <v>350864.64000000001</v>
      </c>
      <c r="CZ306" s="68"/>
      <c r="DA306" s="67">
        <f>(CZ306*$D306*$E306*$G306*$J306)</f>
        <v>0</v>
      </c>
      <c r="DB306" s="68">
        <v>8</v>
      </c>
      <c r="DC306" s="73">
        <f>(DB306*$D306*$E306*$G306*$K306)</f>
        <v>233909.75999999998</v>
      </c>
      <c r="DD306" s="68">
        <v>21</v>
      </c>
      <c r="DE306" s="67">
        <f>(DD306*$D306*$E306*$G306*$K306)</f>
        <v>614013.12</v>
      </c>
      <c r="DF306" s="83">
        <v>39</v>
      </c>
      <c r="DG306" s="67">
        <f>(DF306*$D306*$E306*$G306*$K306)</f>
        <v>1140310.0799999998</v>
      </c>
      <c r="DH306" s="68">
        <v>120</v>
      </c>
      <c r="DI306" s="67">
        <f>(DH306*$D306*$E306*$G306*$K306)</f>
        <v>3508646.4</v>
      </c>
      <c r="DJ306" s="68">
        <v>30</v>
      </c>
      <c r="DK306" s="67">
        <f>(DJ306*$D306*$E306*$G306*$L306)</f>
        <v>1164327.6000000001</v>
      </c>
      <c r="DL306" s="68">
        <v>100</v>
      </c>
      <c r="DM306" s="75">
        <f>(DL306*$D306*$E306*$G306*$M306)</f>
        <v>4472828</v>
      </c>
      <c r="DN306" s="77">
        <f t="shared" si="1651"/>
        <v>2796</v>
      </c>
      <c r="DO306" s="75">
        <f t="shared" si="1651"/>
        <v>76672625.839999989</v>
      </c>
    </row>
    <row r="307" spans="1:119" ht="15.75" customHeight="1" x14ac:dyDescent="0.25">
      <c r="A307" s="78"/>
      <c r="B307" s="79">
        <v>267</v>
      </c>
      <c r="C307" s="60" t="s">
        <v>434</v>
      </c>
      <c r="D307" s="61">
        <v>22900</v>
      </c>
      <c r="E307" s="80">
        <v>2.42</v>
      </c>
      <c r="F307" s="80"/>
      <c r="G307" s="63">
        <v>1</v>
      </c>
      <c r="H307" s="64"/>
      <c r="I307" s="64"/>
      <c r="J307" s="61">
        <v>1.4</v>
      </c>
      <c r="K307" s="61">
        <v>1.68</v>
      </c>
      <c r="L307" s="61">
        <v>2.23</v>
      </c>
      <c r="M307" s="65">
        <v>2.57</v>
      </c>
      <c r="N307" s="68">
        <v>2</v>
      </c>
      <c r="O307" s="67">
        <f t="shared" si="1488"/>
        <v>170687.44</v>
      </c>
      <c r="P307" s="68">
        <v>3</v>
      </c>
      <c r="Q307" s="68">
        <f>(P307*$D307*$E307*$G307*$J307*$Q$8)</f>
        <v>256031.16</v>
      </c>
      <c r="R307" s="68">
        <v>9</v>
      </c>
      <c r="S307" s="67">
        <f>(R307*$D307*$E307*$G307*$J307*$S$8)</f>
        <v>768093.48</v>
      </c>
      <c r="T307" s="68"/>
      <c r="U307" s="67">
        <f t="shared" ref="U307:U311" si="1754">(T307/12*7*$D307*$E307*$G307*$J307*$U$8)+(T307/12*5*$D307*$E307*$G307*$J307*$U$9)</f>
        <v>0</v>
      </c>
      <c r="V307" s="68"/>
      <c r="W307" s="67">
        <f>(V307*$D307*$E307*$G307*$J307*$W$8)</f>
        <v>0</v>
      </c>
      <c r="X307" s="68">
        <v>0</v>
      </c>
      <c r="Y307" s="67">
        <f>(X307*$D307*$E307*$G307*$J307*$Y$8)</f>
        <v>0</v>
      </c>
      <c r="Z307" s="68"/>
      <c r="AA307" s="67">
        <f>(Z307*$D307*$E307*$G307*$J307*$AA$8)</f>
        <v>0</v>
      </c>
      <c r="AB307" s="68">
        <v>0</v>
      </c>
      <c r="AC307" s="67">
        <f>(AB307*$D307*$E307*$G307*$J307*$AC$8)</f>
        <v>0</v>
      </c>
      <c r="AD307" s="68"/>
      <c r="AE307" s="67">
        <f>(AD307*$D307*$E307*$G307*$J307*$AE$8)</f>
        <v>0</v>
      </c>
      <c r="AF307" s="68">
        <v>0</v>
      </c>
      <c r="AG307" s="67">
        <f>(AF307*$D307*$E307*$G307*$J307*$AG$8)</f>
        <v>0</v>
      </c>
      <c r="AH307" s="70"/>
      <c r="AI307" s="67">
        <f>(AH307*$D307*$E307*$G307*$J307*$AI$8)</f>
        <v>0</v>
      </c>
      <c r="AJ307" s="68">
        <v>3</v>
      </c>
      <c r="AK307" s="67">
        <f>(AJ307*$D307*$E307*$G307*$J307*$AK$8)</f>
        <v>256031.16</v>
      </c>
      <c r="AL307" s="82"/>
      <c r="AM307" s="67">
        <f>(AL307*$D307*$E307*$G307*$K307*$AM$8)</f>
        <v>0</v>
      </c>
      <c r="AN307" s="68"/>
      <c r="AO307" s="73">
        <f>(AN307*$D307*$E307*$G307*$K307*$AO$8)</f>
        <v>0</v>
      </c>
      <c r="AP307" s="68"/>
      <c r="AQ307" s="67">
        <f>(AP307*$D307*$E307*$G307*$J307*$AQ$8)</f>
        <v>0</v>
      </c>
      <c r="AR307" s="68"/>
      <c r="AS307" s="68">
        <f>(AR307*$D307*$E307*$G307*$J307*$AS$8)</f>
        <v>0</v>
      </c>
      <c r="AT307" s="68"/>
      <c r="AU307" s="68">
        <f>(AT307*$D307*$E307*$G307*$J307*$AU$8)</f>
        <v>0</v>
      </c>
      <c r="AV307" s="68">
        <v>0</v>
      </c>
      <c r="AW307" s="67">
        <f>(AV307*$D307*$E307*$G307*$J307*$AW$8)</f>
        <v>0</v>
      </c>
      <c r="AX307" s="68">
        <v>0</v>
      </c>
      <c r="AY307" s="67">
        <f>(AX307*$D307*$E307*$G307*$J307*$AY$8)</f>
        <v>0</v>
      </c>
      <c r="AZ307" s="68">
        <v>0</v>
      </c>
      <c r="BA307" s="67">
        <f>(AZ307*$D307*$E307*$G307*$J307*$BA$8)</f>
        <v>0</v>
      </c>
      <c r="BB307" s="68">
        <v>8</v>
      </c>
      <c r="BC307" s="67">
        <f>(BB307*$D307*$E307*$G307*$J307*$BC$8)</f>
        <v>682749.76</v>
      </c>
      <c r="BD307" s="68"/>
      <c r="BE307" s="67">
        <f>(BD307*$D307*$E307*$G307*$J307*$BE$8)</f>
        <v>0</v>
      </c>
      <c r="BF307" s="68">
        <v>3</v>
      </c>
      <c r="BG307" s="67">
        <f>(BF307*$D307*$E307*$G307*$K307*$BG$8)</f>
        <v>279306.71999999997</v>
      </c>
      <c r="BH307" s="68">
        <v>17</v>
      </c>
      <c r="BI307" s="67">
        <f>(BH307*$D307*$E307*$G307*$K307*$BI$8)</f>
        <v>1582738.0799999998</v>
      </c>
      <c r="BJ307" s="68"/>
      <c r="BK307" s="67">
        <f>(BJ307*$D307*$E307*$G307*$K307*$BK$8)</f>
        <v>0</v>
      </c>
      <c r="BL307" s="68">
        <v>0</v>
      </c>
      <c r="BM307" s="67">
        <f>(BL307*$D307*$E307*$G307*$K307*$BM$8)</f>
        <v>0</v>
      </c>
      <c r="BN307" s="68">
        <v>4</v>
      </c>
      <c r="BO307" s="67">
        <f>(BN307*$D307*$E307*$G307*$K307*$BO$8)</f>
        <v>409649.85599999997</v>
      </c>
      <c r="BP307" s="68"/>
      <c r="BQ307" s="67">
        <f>(BP307*$D307*$E307*$G307*$K307*$BQ$8)</f>
        <v>0</v>
      </c>
      <c r="BR307" s="68">
        <v>5</v>
      </c>
      <c r="BS307" s="67">
        <f>(BR307*$D307*$E307*$G307*$K307*$BS$8)</f>
        <v>581889</v>
      </c>
      <c r="BT307" s="68"/>
      <c r="BU307" s="67">
        <f>(BT307*$D307*$E307*$G307*$K307*$BU$8)</f>
        <v>0</v>
      </c>
      <c r="BV307" s="68">
        <v>5</v>
      </c>
      <c r="BW307" s="67">
        <f>(BV307*$D307*$E307*$G307*$K307*$BW$8)</f>
        <v>581889</v>
      </c>
      <c r="BX307" s="68"/>
      <c r="BY307" s="67">
        <f>(BX307*$D307*$E307*$G307*$K307*$BY$8)</f>
        <v>0</v>
      </c>
      <c r="BZ307" s="68">
        <v>1</v>
      </c>
      <c r="CA307" s="75">
        <f>(BZ307*$D307*$E307*$G307*$K307*$CA$8)</f>
        <v>93102.239999999991</v>
      </c>
      <c r="CB307" s="68">
        <v>0</v>
      </c>
      <c r="CC307" s="67">
        <f>(CB307*$D307*$E307*$G307*$J307*$CC$8)</f>
        <v>0</v>
      </c>
      <c r="CD307" s="68">
        <v>0</v>
      </c>
      <c r="CE307" s="67">
        <f>(CD307*$D307*$E307*$G307*$J307*$CE$8)</f>
        <v>0</v>
      </c>
      <c r="CF307" s="68">
        <v>0</v>
      </c>
      <c r="CG307" s="67">
        <f>(CF307*$D307*$E307*$G307*$J307*$CG$8)</f>
        <v>0</v>
      </c>
      <c r="CH307" s="68"/>
      <c r="CI307" s="68">
        <f>(CH307*$D307*$E307*$G307*$J307*$CI$8)</f>
        <v>0</v>
      </c>
      <c r="CJ307" s="68"/>
      <c r="CK307" s="67">
        <f>(CJ307*$D307*$E307*$G307*$K307*$CK$8)</f>
        <v>0</v>
      </c>
      <c r="CL307" s="68"/>
      <c r="CM307" s="67">
        <f>(CL307*$D307*$E307*$G307*$J307*$CM$8)</f>
        <v>0</v>
      </c>
      <c r="CN307" s="68"/>
      <c r="CO307" s="67">
        <f>(CN307*$D307*$E307*$G307*$J307*$CO$8)</f>
        <v>0</v>
      </c>
      <c r="CP307" s="68"/>
      <c r="CQ307" s="67">
        <f>(CP307*$D307*$E307*$G307*$J307*$CQ$8)</f>
        <v>0</v>
      </c>
      <c r="CR307" s="68"/>
      <c r="CS307" s="67">
        <f>(CR307*$D307*$E307*$G307*$J307*$CS$8)</f>
        <v>0</v>
      </c>
      <c r="CT307" s="68">
        <v>13</v>
      </c>
      <c r="CU307" s="67">
        <f>(CT307*$D307*$E307*$G307*$J307*$CU$8)</f>
        <v>1139726.5879999998</v>
      </c>
      <c r="CV307" s="68">
        <v>0</v>
      </c>
      <c r="CW307" s="67">
        <f>(CV307*$D307*$E307*$G307*$K307*$CW$8)</f>
        <v>0</v>
      </c>
      <c r="CX307" s="82"/>
      <c r="CY307" s="67">
        <f>(CX307*$D307*$E307*$G307*$K307*$CY$8)</f>
        <v>0</v>
      </c>
      <c r="CZ307" s="68"/>
      <c r="DA307" s="67">
        <f>(CZ307*$D307*$E307*$G307*$J307*$DA$8)</f>
        <v>0</v>
      </c>
      <c r="DB307" s="68">
        <v>0</v>
      </c>
      <c r="DC307" s="73">
        <f>(DB307*$D307*$E307*$G307*$K307*$DC$8)</f>
        <v>0</v>
      </c>
      <c r="DD307" s="68"/>
      <c r="DE307" s="67">
        <f>(DD307*$D307*$E307*$G307*$K307*$DE$8)</f>
        <v>0</v>
      </c>
      <c r="DF307" s="83"/>
      <c r="DG307" s="67">
        <f>(DF307*$D307*$E307*$G307*$K307*$DG$8)</f>
        <v>0</v>
      </c>
      <c r="DH307" s="68">
        <v>3</v>
      </c>
      <c r="DI307" s="67">
        <f>(DH307*$D307*$E307*$G307*$K307*$DI$8)</f>
        <v>315616.59359999996</v>
      </c>
      <c r="DJ307" s="68"/>
      <c r="DK307" s="67">
        <f>(DJ307*$D307*$E307*$G307*$L307*$DK$8)</f>
        <v>0</v>
      </c>
      <c r="DL307" s="68">
        <v>1</v>
      </c>
      <c r="DM307" s="75">
        <f>(DL307*$D307*$E307*$G307*$M307*$DM$8)</f>
        <v>170909.11199999996</v>
      </c>
      <c r="DN307" s="77">
        <f t="shared" si="1651"/>
        <v>77</v>
      </c>
      <c r="DO307" s="75">
        <f t="shared" si="1651"/>
        <v>7288420.1895999992</v>
      </c>
    </row>
    <row r="308" spans="1:119" ht="15.75" customHeight="1" x14ac:dyDescent="0.25">
      <c r="A308" s="78"/>
      <c r="B308" s="79">
        <v>268</v>
      </c>
      <c r="C308" s="60" t="s">
        <v>435</v>
      </c>
      <c r="D308" s="61">
        <v>22900</v>
      </c>
      <c r="E308" s="80">
        <v>3.51</v>
      </c>
      <c r="F308" s="80"/>
      <c r="G308" s="63">
        <v>1</v>
      </c>
      <c r="H308" s="64"/>
      <c r="I308" s="64"/>
      <c r="J308" s="61">
        <v>1.4</v>
      </c>
      <c r="K308" s="61">
        <v>1.68</v>
      </c>
      <c r="L308" s="61">
        <v>2.23</v>
      </c>
      <c r="M308" s="65">
        <v>2.57</v>
      </c>
      <c r="N308" s="68">
        <v>22</v>
      </c>
      <c r="O308" s="67">
        <f t="shared" si="1488"/>
        <v>2723240.52</v>
      </c>
      <c r="P308" s="68">
        <v>58</v>
      </c>
      <c r="Q308" s="68">
        <f>(P308*$D308*$E308*$G308*$J308*$Q$8)</f>
        <v>7179452.2800000003</v>
      </c>
      <c r="R308" s="68">
        <v>11</v>
      </c>
      <c r="S308" s="67">
        <f>(R308*$D308*$E308*$G308*$J308*$S$8)</f>
        <v>1361620.26</v>
      </c>
      <c r="T308" s="68"/>
      <c r="U308" s="67">
        <f t="shared" si="1754"/>
        <v>0</v>
      </c>
      <c r="V308" s="68"/>
      <c r="W308" s="67">
        <f>(V308*$D308*$E308*$G308*$J308*$W$8)</f>
        <v>0</v>
      </c>
      <c r="X308" s="68"/>
      <c r="Y308" s="67">
        <f>(X308*$D308*$E308*$G308*$J308*$Y$8)</f>
        <v>0</v>
      </c>
      <c r="Z308" s="68"/>
      <c r="AA308" s="67">
        <f>(Z308*$D308*$E308*$G308*$J308*$AA$8)</f>
        <v>0</v>
      </c>
      <c r="AB308" s="68"/>
      <c r="AC308" s="67">
        <f>(AB308*$D308*$E308*$G308*$J308*$AC$8)</f>
        <v>0</v>
      </c>
      <c r="AD308" s="68">
        <v>7</v>
      </c>
      <c r="AE308" s="67">
        <f>(AD308*$D308*$E308*$G308*$J308*$AE$8)</f>
        <v>866485.62</v>
      </c>
      <c r="AF308" s="68"/>
      <c r="AG308" s="67">
        <f>(AF308*$D308*$E308*$G308*$J308*$AG$8)</f>
        <v>0</v>
      </c>
      <c r="AH308" s="70"/>
      <c r="AI308" s="67">
        <f>(AH308*$D308*$E308*$G308*$J308*$AI$8)</f>
        <v>0</v>
      </c>
      <c r="AJ308" s="68">
        <v>15</v>
      </c>
      <c r="AK308" s="67">
        <f>(AJ308*$D308*$E308*$G308*$J308*$AK$8)</f>
        <v>1856754.9000000001</v>
      </c>
      <c r="AL308" s="82"/>
      <c r="AM308" s="67">
        <f>(AL308*$D308*$E308*$G308*$K308*$AM$8)</f>
        <v>0</v>
      </c>
      <c r="AN308" s="68">
        <v>1</v>
      </c>
      <c r="AO308" s="73">
        <f>(AN308*$D308*$E308*$G308*$K308*$AO$8)</f>
        <v>148540.39200000002</v>
      </c>
      <c r="AP308" s="68"/>
      <c r="AQ308" s="67">
        <f>(AP308*$D308*$E308*$G308*$J308*$AQ$8)</f>
        <v>0</v>
      </c>
      <c r="AR308" s="68">
        <v>1</v>
      </c>
      <c r="AS308" s="68">
        <f>(AR308*$D308*$E308*$G308*$J308*$AS$8)</f>
        <v>101277.54</v>
      </c>
      <c r="AT308" s="68">
        <v>11</v>
      </c>
      <c r="AU308" s="68">
        <f>(AT308*$D308*$E308*$G308*$J308*$AU$8)</f>
        <v>1423512.0899999996</v>
      </c>
      <c r="AV308" s="68"/>
      <c r="AW308" s="67">
        <f>(AV308*$D308*$E308*$G308*$J308*$AW$8)</f>
        <v>0</v>
      </c>
      <c r="AX308" s="68"/>
      <c r="AY308" s="67">
        <f>(AX308*$D308*$E308*$G308*$J308*$AY$8)</f>
        <v>0</v>
      </c>
      <c r="AZ308" s="68"/>
      <c r="BA308" s="67">
        <f>(AZ308*$D308*$E308*$G308*$J308*$BA$8)</f>
        <v>0</v>
      </c>
      <c r="BB308" s="68">
        <v>8</v>
      </c>
      <c r="BC308" s="67">
        <f>(BB308*$D308*$E308*$G308*$J308*$BC$8)</f>
        <v>990269.28</v>
      </c>
      <c r="BD308" s="68">
        <v>3</v>
      </c>
      <c r="BE308" s="67">
        <f>(BD308*$D308*$E308*$G308*$J308*$BE$8)</f>
        <v>371350.98</v>
      </c>
      <c r="BF308" s="68">
        <v>13</v>
      </c>
      <c r="BG308" s="67">
        <f>(BF308*$D308*$E308*$G308*$K308*$BG$8)</f>
        <v>1755477.3599999996</v>
      </c>
      <c r="BH308" s="68"/>
      <c r="BI308" s="67">
        <f>(BH308*$D308*$E308*$G308*$K308*$BI$8)</f>
        <v>0</v>
      </c>
      <c r="BJ308" s="68"/>
      <c r="BK308" s="67">
        <f>(BJ308*$D308*$E308*$G308*$K308*$BK$8)</f>
        <v>0</v>
      </c>
      <c r="BL308" s="68"/>
      <c r="BM308" s="67">
        <f>(BL308*$D308*$E308*$G308*$K308*$BM$8)</f>
        <v>0</v>
      </c>
      <c r="BN308" s="68">
        <v>8</v>
      </c>
      <c r="BO308" s="67">
        <f>(BN308*$D308*$E308*$G308*$K308*$BO$8)</f>
        <v>1188323.1360000002</v>
      </c>
      <c r="BP308" s="68">
        <v>10</v>
      </c>
      <c r="BQ308" s="67">
        <f>(BP308*$D308*$E308*$G308*$K308*$BQ$8)</f>
        <v>1350367.2</v>
      </c>
      <c r="BR308" s="68">
        <v>3</v>
      </c>
      <c r="BS308" s="67">
        <f>(BR308*$D308*$E308*$G308*$K308*$BS$8)</f>
        <v>506387.6999999999</v>
      </c>
      <c r="BT308" s="68"/>
      <c r="BU308" s="67">
        <f>(BT308*$D308*$E308*$G308*$K308*$BU$8)</f>
        <v>0</v>
      </c>
      <c r="BV308" s="68">
        <v>1</v>
      </c>
      <c r="BW308" s="67">
        <f>(BV308*$D308*$E308*$G308*$K308*$BW$8)</f>
        <v>168795.9</v>
      </c>
      <c r="BX308" s="68">
        <v>4</v>
      </c>
      <c r="BY308" s="67">
        <f>(BX308*$D308*$E308*$G308*$K308*$BY$8)</f>
        <v>540146.88</v>
      </c>
      <c r="BZ308" s="68">
        <v>8</v>
      </c>
      <c r="CA308" s="75">
        <f>(BZ308*$D308*$E308*$G308*$K308*$CA$8)</f>
        <v>1080293.76</v>
      </c>
      <c r="CB308" s="68"/>
      <c r="CC308" s="67">
        <f>(CB308*$D308*$E308*$G308*$J308*$CC$8)</f>
        <v>0</v>
      </c>
      <c r="CD308" s="68"/>
      <c r="CE308" s="67">
        <f>(CD308*$D308*$E308*$G308*$J308*$CE$8)</f>
        <v>0</v>
      </c>
      <c r="CF308" s="68"/>
      <c r="CG308" s="67">
        <f>(CF308*$D308*$E308*$G308*$J308*$CG$8)</f>
        <v>0</v>
      </c>
      <c r="CH308" s="68"/>
      <c r="CI308" s="68">
        <f>(CH308*$D308*$E308*$G308*$J308*$CI$8)</f>
        <v>0</v>
      </c>
      <c r="CJ308" s="68"/>
      <c r="CK308" s="67">
        <f>(CJ308*$D308*$E308*$G308*$K308*$CK$8)</f>
        <v>0</v>
      </c>
      <c r="CL308" s="68"/>
      <c r="CM308" s="67">
        <f>(CL308*$D308*$E308*$G308*$J308*$CM$8)</f>
        <v>0</v>
      </c>
      <c r="CN308" s="68"/>
      <c r="CO308" s="67">
        <f>(CN308*$D308*$E308*$G308*$J308*$CO$8)</f>
        <v>0</v>
      </c>
      <c r="CP308" s="68">
        <v>6</v>
      </c>
      <c r="CQ308" s="67">
        <f>(CP308*$D308*$E308*$G308*$J308*$CQ$8)</f>
        <v>472628.51999999984</v>
      </c>
      <c r="CR308" s="68">
        <v>1</v>
      </c>
      <c r="CS308" s="67">
        <f>(CR308*$D308*$E308*$G308*$J308*$CS$8)</f>
        <v>127159.57799999998</v>
      </c>
      <c r="CT308" s="68">
        <v>3</v>
      </c>
      <c r="CU308" s="67">
        <f>(CT308*$D308*$E308*$G308*$J308*$CU$8)</f>
        <v>381478.73399999988</v>
      </c>
      <c r="CV308" s="68"/>
      <c r="CW308" s="67">
        <f>(CV308*$D308*$E308*$G308*$K308*$CW$8)</f>
        <v>0</v>
      </c>
      <c r="CX308" s="82"/>
      <c r="CY308" s="67">
        <f>(CX308*$D308*$E308*$G308*$K308*$CY$8)</f>
        <v>0</v>
      </c>
      <c r="CZ308" s="68"/>
      <c r="DA308" s="67">
        <f>(CZ308*$D308*$E308*$G308*$J308*$DA$8)</f>
        <v>0</v>
      </c>
      <c r="DB308" s="68"/>
      <c r="DC308" s="73">
        <f>(DB308*$D308*$E308*$G308*$K308*$DC$8)</f>
        <v>0</v>
      </c>
      <c r="DD308" s="68"/>
      <c r="DE308" s="67">
        <f>(DD308*$D308*$E308*$G308*$K308*$DE$8)</f>
        <v>0</v>
      </c>
      <c r="DF308" s="83"/>
      <c r="DG308" s="67">
        <f>(DF308*$D308*$E308*$G308*$K308*$DG$8)</f>
        <v>0</v>
      </c>
      <c r="DH308" s="68">
        <v>1</v>
      </c>
      <c r="DI308" s="67">
        <f>(DH308*$D308*$E308*$G308*$K308*$DI$8)</f>
        <v>152591.49359999999</v>
      </c>
      <c r="DJ308" s="68">
        <v>1</v>
      </c>
      <c r="DK308" s="67">
        <f>(DJ308*$D308*$E308*$G308*$L308*$DK$8)</f>
        <v>215094.204</v>
      </c>
      <c r="DL308" s="68">
        <v>7</v>
      </c>
      <c r="DM308" s="75">
        <f>(DL308*$D308*$E308*$G308*$M308*$DM$8)</f>
        <v>1735221.852</v>
      </c>
      <c r="DN308" s="77">
        <f t="shared" si="1651"/>
        <v>203</v>
      </c>
      <c r="DO308" s="75">
        <f t="shared" si="1651"/>
        <v>26696470.1796</v>
      </c>
    </row>
    <row r="309" spans="1:119" ht="15.75" customHeight="1" x14ac:dyDescent="0.25">
      <c r="A309" s="78"/>
      <c r="B309" s="79">
        <v>269</v>
      </c>
      <c r="C309" s="60" t="s">
        <v>436</v>
      </c>
      <c r="D309" s="61">
        <v>22900</v>
      </c>
      <c r="E309" s="80">
        <v>4.0199999999999996</v>
      </c>
      <c r="F309" s="80"/>
      <c r="G309" s="63">
        <v>1</v>
      </c>
      <c r="H309" s="64"/>
      <c r="I309" s="64"/>
      <c r="J309" s="61">
        <v>1.4</v>
      </c>
      <c r="K309" s="61">
        <v>1.68</v>
      </c>
      <c r="L309" s="61">
        <v>2.23</v>
      </c>
      <c r="M309" s="65">
        <v>2.57</v>
      </c>
      <c r="N309" s="68">
        <v>1</v>
      </c>
      <c r="O309" s="67">
        <f t="shared" si="1488"/>
        <v>141769.31999999998</v>
      </c>
      <c r="P309" s="68">
        <v>3</v>
      </c>
      <c r="Q309" s="68">
        <f>(P309*$D309*$E309*$G309*$J309*$Q$8)</f>
        <v>425307.95999999996</v>
      </c>
      <c r="R309" s="68"/>
      <c r="S309" s="67">
        <f>(R309*$D309*$E309*$G309*$J309*$S$8)</f>
        <v>0</v>
      </c>
      <c r="T309" s="68"/>
      <c r="U309" s="67">
        <f t="shared" si="1754"/>
        <v>0</v>
      </c>
      <c r="V309" s="68"/>
      <c r="W309" s="67">
        <f>(V309*$D309*$E309*$G309*$J309*$W$8)</f>
        <v>0</v>
      </c>
      <c r="X309" s="68"/>
      <c r="Y309" s="67">
        <f>(X309*$D309*$E309*$G309*$J309*$Y$8)</f>
        <v>0</v>
      </c>
      <c r="Z309" s="68"/>
      <c r="AA309" s="67">
        <f>(Z309*$D309*$E309*$G309*$J309*$AA$8)</f>
        <v>0</v>
      </c>
      <c r="AB309" s="68"/>
      <c r="AC309" s="67">
        <f>(AB309*$D309*$E309*$G309*$J309*$AC$8)</f>
        <v>0</v>
      </c>
      <c r="AD309" s="68"/>
      <c r="AE309" s="67">
        <f>(AD309*$D309*$E309*$G309*$J309*$AE$8)</f>
        <v>0</v>
      </c>
      <c r="AF309" s="68"/>
      <c r="AG309" s="67">
        <f>(AF309*$D309*$E309*$G309*$J309*$AG$8)</f>
        <v>0</v>
      </c>
      <c r="AH309" s="70"/>
      <c r="AI309" s="67">
        <f>(AH309*$D309*$E309*$G309*$J309*$AI$8)</f>
        <v>0</v>
      </c>
      <c r="AJ309" s="68"/>
      <c r="AK309" s="67">
        <f>(AJ309*$D309*$E309*$G309*$J309*$AK$8)</f>
        <v>0</v>
      </c>
      <c r="AL309" s="82">
        <v>0</v>
      </c>
      <c r="AM309" s="67">
        <f>(AL309*$D309*$E309*$G309*$K309*$AM$8)</f>
        <v>0</v>
      </c>
      <c r="AN309" s="68"/>
      <c r="AO309" s="73">
        <f>(AN309*$D309*$E309*$G309*$K309*$AO$8)</f>
        <v>0</v>
      </c>
      <c r="AP309" s="68"/>
      <c r="AQ309" s="67">
        <f>(AP309*$D309*$E309*$G309*$J309*$AQ$8)</f>
        <v>0</v>
      </c>
      <c r="AR309" s="68"/>
      <c r="AS309" s="68">
        <f>(AR309*$D309*$E309*$G309*$J309*$AS$8)</f>
        <v>0</v>
      </c>
      <c r="AT309" s="68"/>
      <c r="AU309" s="68">
        <f>(AT309*$D309*$E309*$G309*$J309*$AU$8)</f>
        <v>0</v>
      </c>
      <c r="AV309" s="68"/>
      <c r="AW309" s="67">
        <f>(AV309*$D309*$E309*$G309*$J309*$AW$8)</f>
        <v>0</v>
      </c>
      <c r="AX309" s="68"/>
      <c r="AY309" s="67">
        <f>(AX309*$D309*$E309*$G309*$J309*$AY$8)</f>
        <v>0</v>
      </c>
      <c r="AZ309" s="68"/>
      <c r="BA309" s="67">
        <f>(AZ309*$D309*$E309*$G309*$J309*$BA$8)</f>
        <v>0</v>
      </c>
      <c r="BB309" s="68"/>
      <c r="BC309" s="67">
        <f>(BB309*$D309*$E309*$G309*$J309*$BC$8)</f>
        <v>0</v>
      </c>
      <c r="BD309" s="68"/>
      <c r="BE309" s="67">
        <f>(BD309*$D309*$E309*$G309*$J309*$BE$8)</f>
        <v>0</v>
      </c>
      <c r="BF309" s="68"/>
      <c r="BG309" s="67">
        <f>(BF309*$D309*$E309*$G309*$K309*$BG$8)</f>
        <v>0</v>
      </c>
      <c r="BH309" s="68"/>
      <c r="BI309" s="67">
        <f>(BH309*$D309*$E309*$G309*$K309*$BI$8)</f>
        <v>0</v>
      </c>
      <c r="BJ309" s="68"/>
      <c r="BK309" s="67">
        <f>(BJ309*$D309*$E309*$G309*$K309*$BK$8)</f>
        <v>0</v>
      </c>
      <c r="BL309" s="68"/>
      <c r="BM309" s="67">
        <f>(BL309*$D309*$E309*$G309*$K309*$BM$8)</f>
        <v>0</v>
      </c>
      <c r="BN309" s="68"/>
      <c r="BO309" s="67">
        <f>(BN309*$D309*$E309*$G309*$K309*$BO$8)</f>
        <v>0</v>
      </c>
      <c r="BP309" s="68"/>
      <c r="BQ309" s="67">
        <f>(BP309*$D309*$E309*$G309*$K309*$BQ$8)</f>
        <v>0</v>
      </c>
      <c r="BR309" s="68"/>
      <c r="BS309" s="67">
        <f>(BR309*$D309*$E309*$G309*$K309*$BS$8)</f>
        <v>0</v>
      </c>
      <c r="BT309" s="68"/>
      <c r="BU309" s="67">
        <f>(BT309*$D309*$E309*$G309*$K309*$BU$8)</f>
        <v>0</v>
      </c>
      <c r="BV309" s="68"/>
      <c r="BW309" s="67">
        <f>(BV309*$D309*$E309*$G309*$K309*$BW$8)</f>
        <v>0</v>
      </c>
      <c r="BX309" s="68"/>
      <c r="BY309" s="67">
        <f>(BX309*$D309*$E309*$G309*$K309*$BY$8)</f>
        <v>0</v>
      </c>
      <c r="BZ309" s="68"/>
      <c r="CA309" s="75">
        <f>(BZ309*$D309*$E309*$G309*$K309*$CA$8)</f>
        <v>0</v>
      </c>
      <c r="CB309" s="68"/>
      <c r="CC309" s="67">
        <f>(CB309*$D309*$E309*$G309*$J309*$CC$8)</f>
        <v>0</v>
      </c>
      <c r="CD309" s="68"/>
      <c r="CE309" s="67">
        <f>(CD309*$D309*$E309*$G309*$J309*$CE$8)</f>
        <v>0</v>
      </c>
      <c r="CF309" s="68"/>
      <c r="CG309" s="67">
        <f>(CF309*$D309*$E309*$G309*$J309*$CG$8)</f>
        <v>0</v>
      </c>
      <c r="CH309" s="68"/>
      <c r="CI309" s="68">
        <f>(CH309*$D309*$E309*$G309*$J309*$CI$8)</f>
        <v>0</v>
      </c>
      <c r="CJ309" s="68"/>
      <c r="CK309" s="67">
        <f>(CJ309*$D309*$E309*$G309*$K309*$CK$8)</f>
        <v>0</v>
      </c>
      <c r="CL309" s="68"/>
      <c r="CM309" s="67">
        <f>(CL309*$D309*$E309*$G309*$J309*$CM$8)</f>
        <v>0</v>
      </c>
      <c r="CN309" s="68"/>
      <c r="CO309" s="67">
        <f>(CN309*$D309*$E309*$G309*$J309*$CO$8)</f>
        <v>0</v>
      </c>
      <c r="CP309" s="68"/>
      <c r="CQ309" s="67">
        <f>(CP309*$D309*$E309*$G309*$J309*$CQ$8)</f>
        <v>0</v>
      </c>
      <c r="CR309" s="68"/>
      <c r="CS309" s="67">
        <f>(CR309*$D309*$E309*$G309*$J309*$CS$8)</f>
        <v>0</v>
      </c>
      <c r="CT309" s="68"/>
      <c r="CU309" s="67">
        <f>(CT309*$D309*$E309*$G309*$J309*$CU$8)</f>
        <v>0</v>
      </c>
      <c r="CV309" s="68"/>
      <c r="CW309" s="67">
        <f>(CV309*$D309*$E309*$G309*$K309*$CW$8)</f>
        <v>0</v>
      </c>
      <c r="CX309" s="82">
        <v>0</v>
      </c>
      <c r="CY309" s="67">
        <f>(CX309*$D309*$E309*$G309*$K309*$CY$8)</f>
        <v>0</v>
      </c>
      <c r="CZ309" s="68"/>
      <c r="DA309" s="67">
        <f>(CZ309*$D309*$E309*$G309*$J309*$DA$8)</f>
        <v>0</v>
      </c>
      <c r="DB309" s="68"/>
      <c r="DC309" s="73">
        <f>(DB309*$D309*$E309*$G309*$K309*$DC$8)</f>
        <v>0</v>
      </c>
      <c r="DD309" s="68"/>
      <c r="DE309" s="67">
        <f>(DD309*$D309*$E309*$G309*$K309*$DE$8)</f>
        <v>0</v>
      </c>
      <c r="DF309" s="83"/>
      <c r="DG309" s="67">
        <f>(DF309*$D309*$E309*$G309*$K309*$DG$8)</f>
        <v>0</v>
      </c>
      <c r="DH309" s="68"/>
      <c r="DI309" s="67">
        <f>(DH309*$D309*$E309*$G309*$K309*$DI$8)</f>
        <v>0</v>
      </c>
      <c r="DJ309" s="68"/>
      <c r="DK309" s="67">
        <f>(DJ309*$D309*$E309*$G309*$L309*$DK$8)</f>
        <v>0</v>
      </c>
      <c r="DL309" s="68"/>
      <c r="DM309" s="75">
        <f>(DL309*$D309*$E309*$G309*$M309*$DM$8)</f>
        <v>0</v>
      </c>
      <c r="DN309" s="77">
        <f t="shared" si="1651"/>
        <v>4</v>
      </c>
      <c r="DO309" s="75">
        <f t="shared" si="1651"/>
        <v>567077.27999999991</v>
      </c>
    </row>
    <row r="310" spans="1:119" ht="30" customHeight="1" x14ac:dyDescent="0.25">
      <c r="A310" s="78"/>
      <c r="B310" s="79">
        <v>270</v>
      </c>
      <c r="C310" s="60" t="s">
        <v>437</v>
      </c>
      <c r="D310" s="61">
        <v>22900</v>
      </c>
      <c r="E310" s="80">
        <v>0.84</v>
      </c>
      <c r="F310" s="80"/>
      <c r="G310" s="63">
        <v>1</v>
      </c>
      <c r="H310" s="64"/>
      <c r="I310" s="64"/>
      <c r="J310" s="61">
        <v>1.4</v>
      </c>
      <c r="K310" s="61">
        <v>1.68</v>
      </c>
      <c r="L310" s="61">
        <v>2.23</v>
      </c>
      <c r="M310" s="65">
        <v>2.57</v>
      </c>
      <c r="N310" s="68">
        <v>20</v>
      </c>
      <c r="O310" s="67">
        <f t="shared" si="1488"/>
        <v>592468.80000000005</v>
      </c>
      <c r="P310" s="68">
        <v>39</v>
      </c>
      <c r="Q310" s="68">
        <f>(P310*$D310*$E310*$G310*$J310*$Q$8)</f>
        <v>1155314.1599999999</v>
      </c>
      <c r="R310" s="68">
        <v>14</v>
      </c>
      <c r="S310" s="67">
        <f>(R310*$D310*$E310*$G310*$J310*$S$8)</f>
        <v>414728.16000000003</v>
      </c>
      <c r="T310" s="68"/>
      <c r="U310" s="67">
        <f t="shared" si="1754"/>
        <v>0</v>
      </c>
      <c r="V310" s="68">
        <v>5</v>
      </c>
      <c r="W310" s="67">
        <f>(V310*$D310*$E310*$G310*$J310*$W$8)</f>
        <v>148117.20000000001</v>
      </c>
      <c r="X310" s="68">
        <v>0</v>
      </c>
      <c r="Y310" s="67">
        <f>(X310*$D310*$E310*$G310*$J310*$Y$8)</f>
        <v>0</v>
      </c>
      <c r="Z310" s="68"/>
      <c r="AA310" s="67">
        <f>(Z310*$D310*$E310*$G310*$J310*$AA$8)</f>
        <v>0</v>
      </c>
      <c r="AB310" s="68">
        <v>0</v>
      </c>
      <c r="AC310" s="67">
        <f>(AB310*$D310*$E310*$G310*$J310*$AC$8)</f>
        <v>0</v>
      </c>
      <c r="AD310" s="68"/>
      <c r="AE310" s="67">
        <f>(AD310*$D310*$E310*$G310*$J310*$AE$8)</f>
        <v>0</v>
      </c>
      <c r="AF310" s="68">
        <v>0</v>
      </c>
      <c r="AG310" s="67">
        <f>(AF310*$D310*$E310*$G310*$J310*$AG$8)</f>
        <v>0</v>
      </c>
      <c r="AH310" s="68">
        <v>6</v>
      </c>
      <c r="AI310" s="67">
        <f>(AH310*$D310*$E310*$G310*$J310*$AI$8)</f>
        <v>177740.64</v>
      </c>
      <c r="AJ310" s="68">
        <v>2</v>
      </c>
      <c r="AK310" s="67">
        <f>(AJ310*$D310*$E310*$G310*$J310*$AK$8)</f>
        <v>59246.879999999997</v>
      </c>
      <c r="AL310" s="82"/>
      <c r="AM310" s="67">
        <f>(AL310*$D310*$E310*$G310*$K310*$AM$8)</f>
        <v>0</v>
      </c>
      <c r="AN310" s="68"/>
      <c r="AO310" s="73">
        <f>(AN310*$D310*$E310*$G310*$K310*$AO$8)</f>
        <v>0</v>
      </c>
      <c r="AP310" s="68"/>
      <c r="AQ310" s="67">
        <f>(AP310*$D310*$E310*$G310*$J310*$AQ$8)</f>
        <v>0</v>
      </c>
      <c r="AR310" s="68"/>
      <c r="AS310" s="68">
        <f>(AR310*$D310*$E310*$G310*$J310*$AS$8)</f>
        <v>0</v>
      </c>
      <c r="AT310" s="68">
        <v>12</v>
      </c>
      <c r="AU310" s="68">
        <f>(AT310*$D310*$E310*$G310*$J310*$AU$8)</f>
        <v>371639.51999999996</v>
      </c>
      <c r="AV310" s="68">
        <v>0</v>
      </c>
      <c r="AW310" s="67">
        <f>(AV310*$D310*$E310*$G310*$J310*$AW$8)</f>
        <v>0</v>
      </c>
      <c r="AX310" s="68">
        <v>0</v>
      </c>
      <c r="AY310" s="67">
        <f>(AX310*$D310*$E310*$G310*$J310*$AY$8)</f>
        <v>0</v>
      </c>
      <c r="AZ310" s="68">
        <v>0</v>
      </c>
      <c r="BA310" s="67">
        <f>(AZ310*$D310*$E310*$G310*$J310*$BA$8)</f>
        <v>0</v>
      </c>
      <c r="BB310" s="68"/>
      <c r="BC310" s="67">
        <f>(BB310*$D310*$E310*$G310*$J310*$BC$8)</f>
        <v>0</v>
      </c>
      <c r="BD310" s="68"/>
      <c r="BE310" s="67">
        <f>(BD310*$D310*$E310*$G310*$J310*$BE$8)</f>
        <v>0</v>
      </c>
      <c r="BF310" s="68"/>
      <c r="BG310" s="67">
        <f>(BF310*$D310*$E310*$G310*$K310*$BG$8)</f>
        <v>0</v>
      </c>
      <c r="BH310" s="68">
        <v>61</v>
      </c>
      <c r="BI310" s="67">
        <f>(BH310*$D310*$E310*$G310*$K310*$BI$8)</f>
        <v>1971305.28</v>
      </c>
      <c r="BJ310" s="68">
        <v>0</v>
      </c>
      <c r="BK310" s="67">
        <f>(BJ310*$D310*$E310*$G310*$K310*$BK$8)</f>
        <v>0</v>
      </c>
      <c r="BL310" s="68">
        <v>0</v>
      </c>
      <c r="BM310" s="67">
        <f>(BL310*$D310*$E310*$G310*$K310*$BM$8)</f>
        <v>0</v>
      </c>
      <c r="BN310" s="68">
        <v>9</v>
      </c>
      <c r="BO310" s="67">
        <f>(BN310*$D310*$E310*$G310*$K310*$BO$8)</f>
        <v>319933.15200000006</v>
      </c>
      <c r="BP310" s="68"/>
      <c r="BQ310" s="67">
        <f>(BP310*$D310*$E310*$G310*$K310*$BQ$8)</f>
        <v>0</v>
      </c>
      <c r="BR310" s="68"/>
      <c r="BS310" s="67">
        <f>(BR310*$D310*$E310*$G310*$K310*$BS$8)</f>
        <v>0</v>
      </c>
      <c r="BT310" s="68"/>
      <c r="BU310" s="67">
        <f>(BT310*$D310*$E310*$G310*$K310*$BU$8)</f>
        <v>0</v>
      </c>
      <c r="BV310" s="68">
        <v>7</v>
      </c>
      <c r="BW310" s="67">
        <f>(BV310*$D310*$E310*$G310*$K310*$BW$8)</f>
        <v>282769.19999999995</v>
      </c>
      <c r="BX310" s="68">
        <v>4</v>
      </c>
      <c r="BY310" s="67">
        <f>(BX310*$D310*$E310*$G310*$K310*$BY$8)</f>
        <v>129265.92</v>
      </c>
      <c r="BZ310" s="68"/>
      <c r="CA310" s="75">
        <f>(BZ310*$D310*$E310*$G310*$K310*$CA$8)</f>
        <v>0</v>
      </c>
      <c r="CB310" s="68">
        <v>0</v>
      </c>
      <c r="CC310" s="67">
        <f>(CB310*$D310*$E310*$G310*$J310*$CC$8)</f>
        <v>0</v>
      </c>
      <c r="CD310" s="68">
        <v>0</v>
      </c>
      <c r="CE310" s="67">
        <f>(CD310*$D310*$E310*$G310*$J310*$CE$8)</f>
        <v>0</v>
      </c>
      <c r="CF310" s="68">
        <v>0</v>
      </c>
      <c r="CG310" s="67">
        <f>(CF310*$D310*$E310*$G310*$J310*$CG$8)</f>
        <v>0</v>
      </c>
      <c r="CH310" s="68"/>
      <c r="CI310" s="68">
        <f>(CH310*$D310*$E310*$G310*$J310*$CI$8)</f>
        <v>0</v>
      </c>
      <c r="CJ310" s="68"/>
      <c r="CK310" s="67">
        <f>(CJ310*$D310*$E310*$G310*$K310*$CK$8)</f>
        <v>0</v>
      </c>
      <c r="CL310" s="68"/>
      <c r="CM310" s="67">
        <f>(CL310*$D310*$E310*$G310*$J310*$CM$8)</f>
        <v>0</v>
      </c>
      <c r="CN310" s="68"/>
      <c r="CO310" s="67">
        <f>(CN310*$D310*$E310*$G310*$J310*$CO$8)</f>
        <v>0</v>
      </c>
      <c r="CP310" s="68">
        <v>2</v>
      </c>
      <c r="CQ310" s="67">
        <f>(CP310*$D310*$E310*$G310*$J310*$CQ$8)</f>
        <v>37702.559999999998</v>
      </c>
      <c r="CR310" s="68"/>
      <c r="CS310" s="67">
        <f>(CR310*$D310*$E310*$G310*$J310*$CS$8)</f>
        <v>0</v>
      </c>
      <c r="CT310" s="68"/>
      <c r="CU310" s="67">
        <f>(CT310*$D310*$E310*$G310*$J310*$CU$8)</f>
        <v>0</v>
      </c>
      <c r="CV310" s="68">
        <v>0</v>
      </c>
      <c r="CW310" s="67">
        <f>(CV310*$D310*$E310*$G310*$K310*$CW$8)</f>
        <v>0</v>
      </c>
      <c r="CX310" s="82">
        <v>3</v>
      </c>
      <c r="CY310" s="67">
        <f>(CX310*$D310*$E310*$G310*$K310*$CY$8)</f>
        <v>87254.495999999999</v>
      </c>
      <c r="CZ310" s="68"/>
      <c r="DA310" s="67">
        <f>(CZ310*$D310*$E310*$G310*$J310*$DA$8)</f>
        <v>0</v>
      </c>
      <c r="DB310" s="68">
        <v>0</v>
      </c>
      <c r="DC310" s="73">
        <f>(DB310*$D310*$E310*$G310*$K310*$DC$8)</f>
        <v>0</v>
      </c>
      <c r="DD310" s="68"/>
      <c r="DE310" s="67">
        <f>(DD310*$D310*$E310*$G310*$K310*$DE$8)</f>
        <v>0</v>
      </c>
      <c r="DF310" s="83"/>
      <c r="DG310" s="67">
        <f>(DF310*$D310*$E310*$G310*$K310*$DG$8)</f>
        <v>0</v>
      </c>
      <c r="DH310" s="68"/>
      <c r="DI310" s="67">
        <f>(DH310*$D310*$E310*$G310*$K310*$DI$8)</f>
        <v>0</v>
      </c>
      <c r="DJ310" s="68"/>
      <c r="DK310" s="67">
        <f>(DJ310*$D310*$E310*$G310*$L310*$DK$8)</f>
        <v>0</v>
      </c>
      <c r="DL310" s="68"/>
      <c r="DM310" s="75">
        <f>(DL310*$D310*$E310*$G310*$M310*$DM$8)</f>
        <v>0</v>
      </c>
      <c r="DN310" s="77">
        <f t="shared" si="1651"/>
        <v>184</v>
      </c>
      <c r="DO310" s="75">
        <f t="shared" si="1651"/>
        <v>5747485.9680000003</v>
      </c>
    </row>
    <row r="311" spans="1:119" ht="49.5" customHeight="1" x14ac:dyDescent="0.25">
      <c r="A311" s="78"/>
      <c r="B311" s="79">
        <v>271</v>
      </c>
      <c r="C311" s="60" t="s">
        <v>438</v>
      </c>
      <c r="D311" s="61">
        <v>22900</v>
      </c>
      <c r="E311" s="80">
        <v>0.5</v>
      </c>
      <c r="F311" s="80"/>
      <c r="G311" s="63">
        <v>1</v>
      </c>
      <c r="H311" s="64"/>
      <c r="I311" s="64"/>
      <c r="J311" s="61">
        <v>1.4</v>
      </c>
      <c r="K311" s="61">
        <v>1.68</v>
      </c>
      <c r="L311" s="61">
        <v>2.23</v>
      </c>
      <c r="M311" s="65">
        <v>2.57</v>
      </c>
      <c r="N311" s="68">
        <v>2</v>
      </c>
      <c r="O311" s="67">
        <f t="shared" si="1488"/>
        <v>35266</v>
      </c>
      <c r="P311" s="68">
        <v>3</v>
      </c>
      <c r="Q311" s="68">
        <f>(P311*$D311*$E311*$G311*$J311*$Q$8)</f>
        <v>52899.000000000007</v>
      </c>
      <c r="R311" s="68">
        <v>40</v>
      </c>
      <c r="S311" s="67">
        <f>(R311*$D311*$E311*$G311*$J311*$S$8)</f>
        <v>705320</v>
      </c>
      <c r="T311" s="68"/>
      <c r="U311" s="67">
        <f t="shared" si="1754"/>
        <v>0</v>
      </c>
      <c r="V311" s="68"/>
      <c r="W311" s="67">
        <f>(V311*$D311*$E311*$G311*$J311*$W$8)</f>
        <v>0</v>
      </c>
      <c r="X311" s="68">
        <v>0</v>
      </c>
      <c r="Y311" s="67">
        <f>(X311*$D311*$E311*$G311*$J311*$Y$8)</f>
        <v>0</v>
      </c>
      <c r="Z311" s="68"/>
      <c r="AA311" s="67">
        <f>(Z311*$D311*$E311*$G311*$J311*$AA$8)</f>
        <v>0</v>
      </c>
      <c r="AB311" s="68">
        <v>0</v>
      </c>
      <c r="AC311" s="67">
        <f>(AB311*$D311*$E311*$G311*$J311*$AC$8)</f>
        <v>0</v>
      </c>
      <c r="AD311" s="68"/>
      <c r="AE311" s="67">
        <f>(AD311*$D311*$E311*$G311*$J311*$AE$8)</f>
        <v>0</v>
      </c>
      <c r="AF311" s="68"/>
      <c r="AG311" s="67">
        <f>(AF311*$D311*$E311*$G311*$J311*$AG$8)</f>
        <v>0</v>
      </c>
      <c r="AH311" s="68">
        <v>1</v>
      </c>
      <c r="AI311" s="67">
        <f>(AH311*$D311*$E311*$G311*$J311*$AI$8)</f>
        <v>17633</v>
      </c>
      <c r="AJ311" s="68">
        <v>20</v>
      </c>
      <c r="AK311" s="67">
        <f>(AJ311*$D311*$E311*$G311*$J311*$AK$8)</f>
        <v>352660</v>
      </c>
      <c r="AL311" s="82">
        <v>0</v>
      </c>
      <c r="AM311" s="67">
        <f>(AL311*$D311*$E311*$G311*$K311*$AM$8)</f>
        <v>0</v>
      </c>
      <c r="AN311" s="68"/>
      <c r="AO311" s="73">
        <f>(AN311*$D311*$E311*$G311*$K311*$AO$8)</f>
        <v>0</v>
      </c>
      <c r="AP311" s="68"/>
      <c r="AQ311" s="67">
        <f>(AP311*$D311*$E311*$G311*$J311*$AQ$8)</f>
        <v>0</v>
      </c>
      <c r="AR311" s="68">
        <v>1</v>
      </c>
      <c r="AS311" s="68">
        <f>(AR311*$D311*$E311*$G311*$J311*$AS$8)</f>
        <v>14426.999999999998</v>
      </c>
      <c r="AT311" s="68">
        <v>8</v>
      </c>
      <c r="AU311" s="68">
        <f>(AT311*$D311*$E311*$G311*$J311*$AU$8)</f>
        <v>147475.99999999997</v>
      </c>
      <c r="AV311" s="68">
        <v>0</v>
      </c>
      <c r="AW311" s="67">
        <f>(AV311*$D311*$E311*$G311*$J311*$AW$8)</f>
        <v>0</v>
      </c>
      <c r="AX311" s="68">
        <v>0</v>
      </c>
      <c r="AY311" s="67">
        <f>(AX311*$D311*$E311*$G311*$J311*$AY$8)</f>
        <v>0</v>
      </c>
      <c r="AZ311" s="68">
        <v>0</v>
      </c>
      <c r="BA311" s="67">
        <f>(AZ311*$D311*$E311*$G311*$J311*$BA$8)</f>
        <v>0</v>
      </c>
      <c r="BB311" s="68">
        <v>1</v>
      </c>
      <c r="BC311" s="67">
        <f>(BB311*$D311*$E311*$G311*$J311*$BC$8)</f>
        <v>17633</v>
      </c>
      <c r="BD311" s="68"/>
      <c r="BE311" s="67">
        <f>(BD311*$D311*$E311*$G311*$J311*$BE$8)</f>
        <v>0</v>
      </c>
      <c r="BF311" s="68">
        <v>1</v>
      </c>
      <c r="BG311" s="67">
        <f>(BF311*$D311*$E311*$G311*$K311*$BG$8)</f>
        <v>19236</v>
      </c>
      <c r="BH311" s="68">
        <v>1</v>
      </c>
      <c r="BI311" s="67">
        <f>(BH311*$D311*$E311*$G311*$K311*$BI$8)</f>
        <v>19236</v>
      </c>
      <c r="BJ311" s="68">
        <v>0</v>
      </c>
      <c r="BK311" s="67">
        <f>(BJ311*$D311*$E311*$G311*$K311*$BK$8)</f>
        <v>0</v>
      </c>
      <c r="BL311" s="68">
        <v>0</v>
      </c>
      <c r="BM311" s="67">
        <f>(BL311*$D311*$E311*$G311*$K311*$BM$8)</f>
        <v>0</v>
      </c>
      <c r="BN311" s="68">
        <v>1</v>
      </c>
      <c r="BO311" s="67">
        <f>(BN311*$D311*$E311*$G311*$K311*$BO$8)</f>
        <v>21159.600000000002</v>
      </c>
      <c r="BP311" s="68"/>
      <c r="BQ311" s="67">
        <f>(BP311*$D311*$E311*$G311*$K311*$BQ$8)</f>
        <v>0</v>
      </c>
      <c r="BR311" s="68"/>
      <c r="BS311" s="67">
        <f>(BR311*$D311*$E311*$G311*$K311*$BS$8)</f>
        <v>0</v>
      </c>
      <c r="BT311" s="68"/>
      <c r="BU311" s="67">
        <f>(BT311*$D311*$E311*$G311*$K311*$BU$8)</f>
        <v>0</v>
      </c>
      <c r="BV311" s="68">
        <v>3</v>
      </c>
      <c r="BW311" s="67">
        <f>(BV311*$D311*$E311*$G311*$K311*$BW$8)</f>
        <v>72135</v>
      </c>
      <c r="BX311" s="68">
        <v>7</v>
      </c>
      <c r="BY311" s="67">
        <f>(BX311*$D311*$E311*$G311*$K311*$BY$8)</f>
        <v>134652</v>
      </c>
      <c r="BZ311" s="68">
        <v>1</v>
      </c>
      <c r="CA311" s="75">
        <f>(BZ311*$D311*$E311*$G311*$K311*$CA$8)</f>
        <v>19236</v>
      </c>
      <c r="CB311" s="68">
        <v>0</v>
      </c>
      <c r="CC311" s="67">
        <f>(CB311*$D311*$E311*$G311*$J311*$CC$8)</f>
        <v>0</v>
      </c>
      <c r="CD311" s="68">
        <v>0</v>
      </c>
      <c r="CE311" s="67">
        <f>(CD311*$D311*$E311*$G311*$J311*$CE$8)</f>
        <v>0</v>
      </c>
      <c r="CF311" s="68">
        <v>0</v>
      </c>
      <c r="CG311" s="67">
        <f>(CF311*$D311*$E311*$G311*$J311*$CG$8)</f>
        <v>0</v>
      </c>
      <c r="CH311" s="68"/>
      <c r="CI311" s="68">
        <f>(CH311*$D311*$E311*$G311*$J311*$CI$8)</f>
        <v>0</v>
      </c>
      <c r="CJ311" s="68"/>
      <c r="CK311" s="67">
        <f>(CJ311*$D311*$E311*$G311*$K311*$CK$8)</f>
        <v>0</v>
      </c>
      <c r="CL311" s="68">
        <v>17</v>
      </c>
      <c r="CM311" s="67">
        <f>(CL311*$D311*$E311*$G311*$J311*$CM$8)</f>
        <v>190757</v>
      </c>
      <c r="CN311" s="68"/>
      <c r="CO311" s="67">
        <f>(CN311*$D311*$E311*$G311*$J311*$CO$8)</f>
        <v>0</v>
      </c>
      <c r="CP311" s="68"/>
      <c r="CQ311" s="67">
        <f>(CP311*$D311*$E311*$G311*$J311*$CQ$8)</f>
        <v>0</v>
      </c>
      <c r="CR311" s="68"/>
      <c r="CS311" s="67">
        <f>(CR311*$D311*$E311*$G311*$J311*$CS$8)</f>
        <v>0</v>
      </c>
      <c r="CT311" s="68"/>
      <c r="CU311" s="67">
        <f>(CT311*$D311*$E311*$G311*$J311*$CU$8)</f>
        <v>0</v>
      </c>
      <c r="CV311" s="68">
        <v>0</v>
      </c>
      <c r="CW311" s="67">
        <f>(CV311*$D311*$E311*$G311*$K311*$CW$8)</f>
        <v>0</v>
      </c>
      <c r="CX311" s="82">
        <v>3</v>
      </c>
      <c r="CY311" s="67">
        <f>(CX311*$D311*$E311*$G311*$K311*$CY$8)</f>
        <v>51937.200000000004</v>
      </c>
      <c r="CZ311" s="68"/>
      <c r="DA311" s="67">
        <f>(CZ311*$D311*$E311*$G311*$J311*$DA$8)</f>
        <v>0</v>
      </c>
      <c r="DB311" s="68">
        <v>0</v>
      </c>
      <c r="DC311" s="73">
        <f>(DB311*$D311*$E311*$G311*$K311*$DC$8)</f>
        <v>0</v>
      </c>
      <c r="DD311" s="68"/>
      <c r="DE311" s="67">
        <f>(DD311*$D311*$E311*$G311*$K311*$DE$8)</f>
        <v>0</v>
      </c>
      <c r="DF311" s="83"/>
      <c r="DG311" s="67">
        <f>(DF311*$D311*$E311*$G311*$K311*$DG$8)</f>
        <v>0</v>
      </c>
      <c r="DH311" s="68"/>
      <c r="DI311" s="67">
        <f>(DH311*$D311*$E311*$G311*$K311*$DI$8)</f>
        <v>0</v>
      </c>
      <c r="DJ311" s="68"/>
      <c r="DK311" s="67">
        <f>(DJ311*$D311*$E311*$G311*$L311*$DK$8)</f>
        <v>0</v>
      </c>
      <c r="DL311" s="68">
        <v>3</v>
      </c>
      <c r="DM311" s="75">
        <f>(DL311*$D311*$E311*$G311*$M311*$DM$8)</f>
        <v>105935.4</v>
      </c>
      <c r="DN311" s="77">
        <f t="shared" si="1651"/>
        <v>113</v>
      </c>
      <c r="DO311" s="75">
        <f t="shared" si="1651"/>
        <v>1977598.2</v>
      </c>
    </row>
    <row r="312" spans="1:119" ht="30" customHeight="1" x14ac:dyDescent="0.25">
      <c r="A312" s="78"/>
      <c r="B312" s="79">
        <v>272</v>
      </c>
      <c r="C312" s="60" t="s">
        <v>439</v>
      </c>
      <c r="D312" s="61">
        <v>22900</v>
      </c>
      <c r="E312" s="80">
        <v>0.37</v>
      </c>
      <c r="F312" s="80"/>
      <c r="G312" s="63">
        <v>1</v>
      </c>
      <c r="H312" s="64"/>
      <c r="I312" s="64"/>
      <c r="J312" s="61">
        <v>1.4</v>
      </c>
      <c r="K312" s="61">
        <v>1.68</v>
      </c>
      <c r="L312" s="61">
        <v>2.23</v>
      </c>
      <c r="M312" s="65">
        <v>2.57</v>
      </c>
      <c r="N312" s="68">
        <v>8</v>
      </c>
      <c r="O312" s="67">
        <f>(N312*$D312*$E312*$G312*$J312)</f>
        <v>94897.599999999991</v>
      </c>
      <c r="P312" s="68">
        <v>64</v>
      </c>
      <c r="Q312" s="68">
        <f>(P312*$D312*$E312*$G312*$J312)</f>
        <v>759180.79999999993</v>
      </c>
      <c r="R312" s="68">
        <v>4</v>
      </c>
      <c r="S312" s="67">
        <f>(R312*$D312*$E312*$G312*$J312)</f>
        <v>47448.799999999996</v>
      </c>
      <c r="T312" s="68"/>
      <c r="U312" s="67">
        <f>(T312*$D312*$E312*$G312*$J312)</f>
        <v>0</v>
      </c>
      <c r="V312" s="68"/>
      <c r="W312" s="67">
        <f>(V312*$D312*$E312*$G312*$J312)</f>
        <v>0</v>
      </c>
      <c r="X312" s="68">
        <v>0</v>
      </c>
      <c r="Y312" s="67">
        <f>(X312*$D312*$E312*$G312*$J312)</f>
        <v>0</v>
      </c>
      <c r="Z312" s="68"/>
      <c r="AA312" s="67">
        <f>(Z312*$D312*$E312*$G312*$J312)</f>
        <v>0</v>
      </c>
      <c r="AB312" s="68">
        <v>0</v>
      </c>
      <c r="AC312" s="67">
        <f>(AB312*$D312*$E312*$G312*$J312)</f>
        <v>0</v>
      </c>
      <c r="AD312" s="68"/>
      <c r="AE312" s="67">
        <f>(AD312*$D312*$E312*$G312*$J312)</f>
        <v>0</v>
      </c>
      <c r="AF312" s="68">
        <v>0</v>
      </c>
      <c r="AG312" s="67">
        <f>(AF312*$D312*$E312*$G312*$J312)</f>
        <v>0</v>
      </c>
      <c r="AH312" s="68">
        <v>27</v>
      </c>
      <c r="AI312" s="67">
        <f>(AH312*$D312*$E312*$G312*$J312)</f>
        <v>320279.39999999997</v>
      </c>
      <c r="AJ312" s="68">
        <v>20</v>
      </c>
      <c r="AK312" s="67">
        <f>(AJ312*$D312*$E312*$G312*$J312)</f>
        <v>237243.99999999997</v>
      </c>
      <c r="AL312" s="81">
        <v>0</v>
      </c>
      <c r="AM312" s="67">
        <f>(AL312*$D312*$E312*$G312*$K312)</f>
        <v>0</v>
      </c>
      <c r="AN312" s="68">
        <v>5</v>
      </c>
      <c r="AO312" s="73">
        <f>(AN312*$D312*$E312*$G312*$K312)</f>
        <v>71173.2</v>
      </c>
      <c r="AP312" s="68"/>
      <c r="AQ312" s="67">
        <f>(AP312*$D312*$E312*$G312*$J312)</f>
        <v>0</v>
      </c>
      <c r="AR312" s="68"/>
      <c r="AS312" s="68">
        <f>(AR312*$D312*$E312*$G312*$J312)</f>
        <v>0</v>
      </c>
      <c r="AT312" s="68">
        <v>15</v>
      </c>
      <c r="AU312" s="68">
        <f>(AT312*$D312*$E312*$G312*$J312)</f>
        <v>177933</v>
      </c>
      <c r="AV312" s="68">
        <v>0</v>
      </c>
      <c r="AW312" s="67">
        <f>(AV312*$D312*$E312*$G312*$J312)</f>
        <v>0</v>
      </c>
      <c r="AX312" s="68">
        <v>0</v>
      </c>
      <c r="AY312" s="67">
        <f>(AX312*$D312*$E312*$G312*$J312)</f>
        <v>0</v>
      </c>
      <c r="AZ312" s="68">
        <v>0</v>
      </c>
      <c r="BA312" s="67">
        <f>(AZ312*$D312*$E312*$G312*$J312)</f>
        <v>0</v>
      </c>
      <c r="BB312" s="68">
        <v>80</v>
      </c>
      <c r="BC312" s="67">
        <f>(BB312*$D312*$E312*$G312*$J312)</f>
        <v>948975.99999999988</v>
      </c>
      <c r="BD312" s="68">
        <v>25</v>
      </c>
      <c r="BE312" s="67">
        <f>(BD312*$D312*$E312*$G312*$J312)</f>
        <v>296555</v>
      </c>
      <c r="BF312" s="68">
        <v>20</v>
      </c>
      <c r="BG312" s="67">
        <f>(BF312*$D312*$E312*$G312*$K312)</f>
        <v>284692.8</v>
      </c>
      <c r="BH312" s="68">
        <v>65</v>
      </c>
      <c r="BI312" s="67">
        <f>(BH312*$D312*$E312*$G312*$K312)</f>
        <v>925251.6</v>
      </c>
      <c r="BJ312" s="68">
        <v>0</v>
      </c>
      <c r="BK312" s="67">
        <f>(BJ312*$D312*$E312*$G312*$K312)</f>
        <v>0</v>
      </c>
      <c r="BL312" s="68">
        <v>0</v>
      </c>
      <c r="BM312" s="67">
        <f>(BL312*$D312*$E312*$G312*$K312)</f>
        <v>0</v>
      </c>
      <c r="BN312" s="68">
        <v>39</v>
      </c>
      <c r="BO312" s="67">
        <f>(BN312*$D312*$E312*$G312*$K312)</f>
        <v>555150.96</v>
      </c>
      <c r="BP312" s="68">
        <v>20</v>
      </c>
      <c r="BQ312" s="67">
        <f>(BP312*$D312*$E312*$G312*$K312)</f>
        <v>284692.8</v>
      </c>
      <c r="BR312" s="68">
        <v>12</v>
      </c>
      <c r="BS312" s="67">
        <f>(BR312*$D312*$E312*$G312*$K312)</f>
        <v>170815.68</v>
      </c>
      <c r="BT312" s="68">
        <v>12</v>
      </c>
      <c r="BU312" s="67">
        <f>(BT312*$D312*$E312*$G312*$K312)</f>
        <v>170815.68</v>
      </c>
      <c r="BV312" s="68">
        <v>20</v>
      </c>
      <c r="BW312" s="67">
        <f>(BV312*$D312*$E312*$G312*$K312)</f>
        <v>284692.8</v>
      </c>
      <c r="BX312" s="68">
        <v>22</v>
      </c>
      <c r="BY312" s="67">
        <f>(BX312*$D312*$E312*$G312*$K312)</f>
        <v>313162.08</v>
      </c>
      <c r="BZ312" s="68">
        <v>7</v>
      </c>
      <c r="CA312" s="75">
        <f>(BZ312*$D312*$E312*$G312*$K312)</f>
        <v>99642.48</v>
      </c>
      <c r="CB312" s="68">
        <v>0</v>
      </c>
      <c r="CC312" s="67">
        <f>(CB312*$D312*$E312*$G312*$J312)</f>
        <v>0</v>
      </c>
      <c r="CD312" s="68">
        <v>0</v>
      </c>
      <c r="CE312" s="67">
        <f>(CD312*$D312*$E312*$G312*$J312)</f>
        <v>0</v>
      </c>
      <c r="CF312" s="68">
        <v>0</v>
      </c>
      <c r="CG312" s="67">
        <f>(CF312*$D312*$E312*$G312*$J312)</f>
        <v>0</v>
      </c>
      <c r="CH312" s="68"/>
      <c r="CI312" s="68">
        <f>(CH312*$D312*$E312*$G312*$J312)</f>
        <v>0</v>
      </c>
      <c r="CJ312" s="68"/>
      <c r="CK312" s="67">
        <f>(CJ312*$D312*$E312*$G312*$K312)</f>
        <v>0</v>
      </c>
      <c r="CL312" s="68">
        <v>4</v>
      </c>
      <c r="CM312" s="67">
        <f>(CL312*$D312*$E312*$G312*$J312)</f>
        <v>47448.799999999996</v>
      </c>
      <c r="CN312" s="68"/>
      <c r="CO312" s="67">
        <f>(CN312*$D312*$E312*$G312*$J312)</f>
        <v>0</v>
      </c>
      <c r="CP312" s="68"/>
      <c r="CQ312" s="67">
        <f>(CP312*$D312*$E312*$G312*$J312)</f>
        <v>0</v>
      </c>
      <c r="CR312" s="68">
        <v>7</v>
      </c>
      <c r="CS312" s="67">
        <f>(CR312*$D312*$E312*$G312*$J312)</f>
        <v>83035.399999999994</v>
      </c>
      <c r="CT312" s="68">
        <v>10</v>
      </c>
      <c r="CU312" s="67">
        <f>(CT312*$D312*$E312*$G312*$J312)</f>
        <v>118621.99999999999</v>
      </c>
      <c r="CV312" s="68">
        <v>0</v>
      </c>
      <c r="CW312" s="67">
        <f>(CV312*$D312*$E312*$G312*$K312)</f>
        <v>0</v>
      </c>
      <c r="CX312" s="82">
        <v>0</v>
      </c>
      <c r="CY312" s="67">
        <f>(CX312*$D312*$E312*$G312*$K312)</f>
        <v>0</v>
      </c>
      <c r="CZ312" s="68"/>
      <c r="DA312" s="67">
        <f>(CZ312*$D312*$E312*$G312*$J312)</f>
        <v>0</v>
      </c>
      <c r="DB312" s="68">
        <v>0</v>
      </c>
      <c r="DC312" s="73">
        <f>(DB312*$D312*$E312*$G312*$K312)</f>
        <v>0</v>
      </c>
      <c r="DD312" s="68"/>
      <c r="DE312" s="67">
        <f>(DD312*$D312*$E312*$G312*$K312)</f>
        <v>0</v>
      </c>
      <c r="DF312" s="83">
        <v>7</v>
      </c>
      <c r="DG312" s="67">
        <f>(DF312*$D312*$E312*$G312*$K312)</f>
        <v>99642.48</v>
      </c>
      <c r="DH312" s="68">
        <v>4</v>
      </c>
      <c r="DI312" s="67">
        <f>(DH312*$D312*$E312*$G312*$K312)</f>
        <v>56938.559999999998</v>
      </c>
      <c r="DJ312" s="68">
        <v>2</v>
      </c>
      <c r="DK312" s="67">
        <f>(DJ312*$D312*$E312*$G312*$L312)</f>
        <v>37789.58</v>
      </c>
      <c r="DL312" s="68">
        <v>10</v>
      </c>
      <c r="DM312" s="75">
        <f>(DL312*$D312*$E312*$G312*$M312)</f>
        <v>217756.09999999998</v>
      </c>
      <c r="DN312" s="77">
        <f t="shared" si="1651"/>
        <v>509</v>
      </c>
      <c r="DO312" s="75">
        <f t="shared" si="1651"/>
        <v>6703837.5999999996</v>
      </c>
    </row>
    <row r="313" spans="1:119" ht="36" customHeight="1" x14ac:dyDescent="0.25">
      <c r="A313" s="78"/>
      <c r="B313" s="79">
        <v>273</v>
      </c>
      <c r="C313" s="60" t="s">
        <v>440</v>
      </c>
      <c r="D313" s="61">
        <v>22900</v>
      </c>
      <c r="E313" s="80">
        <v>1.19</v>
      </c>
      <c r="F313" s="80"/>
      <c r="G313" s="127">
        <v>1</v>
      </c>
      <c r="H313" s="128"/>
      <c r="I313" s="128"/>
      <c r="J313" s="61">
        <v>1.4</v>
      </c>
      <c r="K313" s="61">
        <v>1.68</v>
      </c>
      <c r="L313" s="61">
        <v>2.23</v>
      </c>
      <c r="M313" s="65">
        <v>2.57</v>
      </c>
      <c r="N313" s="68">
        <v>3</v>
      </c>
      <c r="O313" s="67">
        <f t="shared" ref="O313" si="1755">(N313*$D313*$E313*$G313*$J313)</f>
        <v>114454.2</v>
      </c>
      <c r="P313" s="68">
        <v>1</v>
      </c>
      <c r="Q313" s="68">
        <f t="shared" ref="Q313" si="1756">(P313*$D313*$E313*$G313*$J313)</f>
        <v>38151.399999999994</v>
      </c>
      <c r="R313" s="68">
        <v>11</v>
      </c>
      <c r="S313" s="67">
        <f t="shared" ref="S313" si="1757">(R313*$D313*$E313*$G313*$J313)</f>
        <v>419665.39999999997</v>
      </c>
      <c r="T313" s="68"/>
      <c r="U313" s="67">
        <f t="shared" ref="U313" si="1758">(T313*$D313*$E313*$G313*$J313)</f>
        <v>0</v>
      </c>
      <c r="V313" s="68">
        <v>110</v>
      </c>
      <c r="W313" s="67">
        <f t="shared" ref="W313" si="1759">(V313*$D313*$E313*$G313*$J313)</f>
        <v>4196654</v>
      </c>
      <c r="X313" s="68">
        <v>0</v>
      </c>
      <c r="Y313" s="67">
        <f t="shared" ref="Y313" si="1760">(X313*$D313*$E313*$G313*$J313)</f>
        <v>0</v>
      </c>
      <c r="Z313" s="68"/>
      <c r="AA313" s="67">
        <f t="shared" ref="AA313" si="1761">(Z313*$D313*$E313*$G313*$J313)</f>
        <v>0</v>
      </c>
      <c r="AB313" s="68">
        <v>0</v>
      </c>
      <c r="AC313" s="67">
        <f t="shared" ref="AC313" si="1762">(AB313*$D313*$E313*$G313*$J313)</f>
        <v>0</v>
      </c>
      <c r="AD313" s="68">
        <v>4</v>
      </c>
      <c r="AE313" s="67">
        <f t="shared" ref="AE313" si="1763">(AD313*$D313*$E313*$G313*$J313)</f>
        <v>152605.59999999998</v>
      </c>
      <c r="AF313" s="68">
        <v>0</v>
      </c>
      <c r="AG313" s="67">
        <f t="shared" ref="AG313" si="1764">(AF313*$D313*$E313*$G313*$J313)</f>
        <v>0</v>
      </c>
      <c r="AH313" s="70"/>
      <c r="AI313" s="67">
        <f t="shared" ref="AI313" si="1765">(AH313*$D313*$E313*$G313*$J313)</f>
        <v>0</v>
      </c>
      <c r="AJ313" s="68">
        <v>4</v>
      </c>
      <c r="AK313" s="67">
        <f t="shared" ref="AK313" si="1766">(AJ313*$D313*$E313*$G313*$J313)</f>
        <v>152605.59999999998</v>
      </c>
      <c r="AL313" s="82">
        <v>130</v>
      </c>
      <c r="AM313" s="67">
        <f t="shared" ref="AM313" si="1767">(AL313*$D313*$E313*$G313*$K313)</f>
        <v>5951618.3999999994</v>
      </c>
      <c r="AN313" s="68"/>
      <c r="AO313" s="73">
        <f t="shared" ref="AO313" si="1768">(AN313*$D313*$E313*$G313*$K313)</f>
        <v>0</v>
      </c>
      <c r="AP313" s="68"/>
      <c r="AQ313" s="67">
        <f t="shared" ref="AQ313" si="1769">(AP313*$D313*$E313*$G313*$J313)</f>
        <v>0</v>
      </c>
      <c r="AR313" s="68">
        <v>3</v>
      </c>
      <c r="AS313" s="68">
        <f t="shared" ref="AS313" si="1770">(AR313*$D313*$E313*$G313*$J313)</f>
        <v>114454.2</v>
      </c>
      <c r="AT313" s="68">
        <v>10</v>
      </c>
      <c r="AU313" s="68">
        <f t="shared" ref="AU313" si="1771">(AT313*$D313*$E313*$G313*$J313)</f>
        <v>381514</v>
      </c>
      <c r="AV313" s="68">
        <v>0</v>
      </c>
      <c r="AW313" s="67">
        <f t="shared" ref="AW313" si="1772">(AV313*$D313*$E313*$G313*$J313)</f>
        <v>0</v>
      </c>
      <c r="AX313" s="68">
        <v>0</v>
      </c>
      <c r="AY313" s="67">
        <f t="shared" ref="AY313" si="1773">(AX313*$D313*$E313*$G313*$J313)</f>
        <v>0</v>
      </c>
      <c r="AZ313" s="68">
        <v>0</v>
      </c>
      <c r="BA313" s="67">
        <f t="shared" ref="BA313" si="1774">(AZ313*$D313*$E313*$G313*$J313)</f>
        <v>0</v>
      </c>
      <c r="BB313" s="68"/>
      <c r="BC313" s="67">
        <f t="shared" ref="BC313" si="1775">(BB313*$D313*$E313*$G313*$J313)</f>
        <v>0</v>
      </c>
      <c r="BD313" s="68"/>
      <c r="BE313" s="67">
        <f t="shared" ref="BE313" si="1776">(BD313*$D313*$E313*$G313*$J313)</f>
        <v>0</v>
      </c>
      <c r="BF313" s="68"/>
      <c r="BG313" s="67">
        <f t="shared" ref="BG313" si="1777">(BF313*$D313*$E313*$G313*$K313)</f>
        <v>0</v>
      </c>
      <c r="BH313" s="68"/>
      <c r="BI313" s="67">
        <f t="shared" ref="BI313" si="1778">(BH313*$D313*$E313*$G313*$K313)</f>
        <v>0</v>
      </c>
      <c r="BJ313" s="68">
        <v>0</v>
      </c>
      <c r="BK313" s="67">
        <f t="shared" ref="BK313" si="1779">(BJ313*$D313*$E313*$G313*$K313)</f>
        <v>0</v>
      </c>
      <c r="BL313" s="68">
        <v>0</v>
      </c>
      <c r="BM313" s="67">
        <f t="shared" ref="BM313" si="1780">(BL313*$D313*$E313*$G313*$K313)</f>
        <v>0</v>
      </c>
      <c r="BN313" s="68"/>
      <c r="BO313" s="67">
        <f t="shared" ref="BO313" si="1781">(BN313*$D313*$E313*$G313*$K313)</f>
        <v>0</v>
      </c>
      <c r="BP313" s="68"/>
      <c r="BQ313" s="67">
        <f t="shared" ref="BQ313" si="1782">(BP313*$D313*$E313*$G313*$K313)</f>
        <v>0</v>
      </c>
      <c r="BR313" s="68"/>
      <c r="BS313" s="67">
        <f t="shared" ref="BS313" si="1783">(BR313*$D313*$E313*$G313*$K313)</f>
        <v>0</v>
      </c>
      <c r="BT313" s="68"/>
      <c r="BU313" s="67">
        <f t="shared" ref="BU313" si="1784">(BT313*$D313*$E313*$G313*$K313)</f>
        <v>0</v>
      </c>
      <c r="BV313" s="68"/>
      <c r="BW313" s="67">
        <f t="shared" ref="BW313" si="1785">(BV313*$D313*$E313*$G313*$K313)</f>
        <v>0</v>
      </c>
      <c r="BX313" s="68">
        <v>5</v>
      </c>
      <c r="BY313" s="67">
        <f t="shared" ref="BY313" si="1786">(BX313*$D313*$E313*$G313*$K313)</f>
        <v>228908.4</v>
      </c>
      <c r="BZ313" s="68"/>
      <c r="CA313" s="75">
        <f t="shared" ref="CA313" si="1787">(BZ313*$D313*$E313*$G313*$K313)</f>
        <v>0</v>
      </c>
      <c r="CB313" s="68">
        <v>0</v>
      </c>
      <c r="CC313" s="67">
        <f t="shared" ref="CC313" si="1788">(CB313*$D313*$E313*$G313*$J313)</f>
        <v>0</v>
      </c>
      <c r="CD313" s="68">
        <v>0</v>
      </c>
      <c r="CE313" s="67">
        <f t="shared" ref="CE313" si="1789">(CD313*$D313*$E313*$G313*$J313)</f>
        <v>0</v>
      </c>
      <c r="CF313" s="68">
        <v>15</v>
      </c>
      <c r="CG313" s="67">
        <f t="shared" ref="CG313" si="1790">(CF313*$D313*$E313*$G313*$J313)</f>
        <v>572271</v>
      </c>
      <c r="CH313" s="68"/>
      <c r="CI313" s="68">
        <f t="shared" ref="CI313" si="1791">(CH313*$D313*$E313*$G313*$J313)</f>
        <v>0</v>
      </c>
      <c r="CJ313" s="68"/>
      <c r="CK313" s="67">
        <f t="shared" ref="CK313" si="1792">(CJ313*$D313*$E313*$G313*$K313)</f>
        <v>0</v>
      </c>
      <c r="CL313" s="68">
        <v>0</v>
      </c>
      <c r="CM313" s="67">
        <f t="shared" ref="CM313" si="1793">(CL313*$D313*$E313*$G313*$J313)</f>
        <v>0</v>
      </c>
      <c r="CN313" s="68"/>
      <c r="CO313" s="67">
        <f t="shared" ref="CO313" si="1794">(CN313*$D313*$E313*$G313*$J313)</f>
        <v>0</v>
      </c>
      <c r="CP313" s="68"/>
      <c r="CQ313" s="67">
        <f t="shared" ref="CQ313" si="1795">(CP313*$D313*$E313*$G313*$J313)</f>
        <v>0</v>
      </c>
      <c r="CR313" s="68"/>
      <c r="CS313" s="67">
        <f t="shared" ref="CS313" si="1796">(CR313*$D313*$E313*$G313*$J313)</f>
        <v>0</v>
      </c>
      <c r="CT313" s="68"/>
      <c r="CU313" s="67">
        <f t="shared" ref="CU313" si="1797">(CT313*$D313*$E313*$G313*$J313)</f>
        <v>0</v>
      </c>
      <c r="CV313" s="68">
        <v>0</v>
      </c>
      <c r="CW313" s="67">
        <f t="shared" ref="CW313" si="1798">(CV313*$D313*$E313*$G313*$K313)</f>
        <v>0</v>
      </c>
      <c r="CX313" s="82"/>
      <c r="CY313" s="67">
        <f t="shared" ref="CY313" si="1799">(CX313*$D313*$E313*$G313*$K313)</f>
        <v>0</v>
      </c>
      <c r="CZ313" s="68"/>
      <c r="DA313" s="67">
        <f t="shared" ref="DA313" si="1800">(CZ313*$D313*$E313*$G313*$J313)</f>
        <v>0</v>
      </c>
      <c r="DB313" s="68">
        <v>0</v>
      </c>
      <c r="DC313" s="73">
        <f t="shared" ref="DC313" si="1801">(DB313*$D313*$E313*$G313*$K313)</f>
        <v>0</v>
      </c>
      <c r="DD313" s="68">
        <v>0</v>
      </c>
      <c r="DE313" s="67">
        <f t="shared" ref="DE313" si="1802">(DD313*$D313*$E313*$G313*$K313)</f>
        <v>0</v>
      </c>
      <c r="DF313" s="83"/>
      <c r="DG313" s="67">
        <f t="shared" ref="DG313" si="1803">(DF313*$D313*$E313*$G313*$K313)</f>
        <v>0</v>
      </c>
      <c r="DH313" s="68"/>
      <c r="DI313" s="67">
        <f t="shared" ref="DI313" si="1804">(DH313*$D313*$E313*$G313*$K313)</f>
        <v>0</v>
      </c>
      <c r="DJ313" s="68"/>
      <c r="DK313" s="67">
        <f t="shared" ref="DK313" si="1805">(DJ313*$D313*$E313*$G313*$L313)</f>
        <v>0</v>
      </c>
      <c r="DL313" s="68"/>
      <c r="DM313" s="75">
        <f t="shared" ref="DM313" si="1806">(DL313*$D313*$E313*$G313*$M313)</f>
        <v>0</v>
      </c>
      <c r="DN313" s="77">
        <f t="shared" si="1651"/>
        <v>296</v>
      </c>
      <c r="DO313" s="75">
        <f t="shared" si="1651"/>
        <v>12322902.199999997</v>
      </c>
    </row>
    <row r="314" spans="1:119" ht="22.5" customHeight="1" x14ac:dyDescent="0.25">
      <c r="A314" s="78">
        <v>32</v>
      </c>
      <c r="B314" s="154"/>
      <c r="C314" s="153" t="s">
        <v>441</v>
      </c>
      <c r="D314" s="61">
        <v>22900</v>
      </c>
      <c r="E314" s="155">
        <v>1.2</v>
      </c>
      <c r="F314" s="155"/>
      <c r="G314" s="63">
        <v>1</v>
      </c>
      <c r="H314" s="64"/>
      <c r="I314" s="64"/>
      <c r="J314" s="61">
        <v>1.4</v>
      </c>
      <c r="K314" s="61">
        <v>1.68</v>
      </c>
      <c r="L314" s="61">
        <v>2.23</v>
      </c>
      <c r="M314" s="65">
        <v>2.57</v>
      </c>
      <c r="N314" s="88">
        <f>SUM(N315:N332)</f>
        <v>840</v>
      </c>
      <c r="O314" s="88">
        <f t="shared" ref="O314:BZ314" si="1807">SUM(O315:O332)</f>
        <v>45268142.920000002</v>
      </c>
      <c r="P314" s="88">
        <f t="shared" si="1807"/>
        <v>724</v>
      </c>
      <c r="Q314" s="88">
        <f t="shared" si="1807"/>
        <v>35857250.519999988</v>
      </c>
      <c r="R314" s="88">
        <f t="shared" si="1807"/>
        <v>324</v>
      </c>
      <c r="S314" s="88">
        <f t="shared" si="1807"/>
        <v>15790351.5</v>
      </c>
      <c r="T314" s="88">
        <f t="shared" si="1807"/>
        <v>63</v>
      </c>
      <c r="U314" s="88">
        <f t="shared" si="1807"/>
        <v>3054023.5774999997</v>
      </c>
      <c r="V314" s="88">
        <f t="shared" si="1807"/>
        <v>88</v>
      </c>
      <c r="W314" s="88">
        <f t="shared" si="1807"/>
        <v>4997897.5200000005</v>
      </c>
      <c r="X314" s="88">
        <f t="shared" si="1807"/>
        <v>0</v>
      </c>
      <c r="Y314" s="88">
        <f t="shared" si="1807"/>
        <v>0</v>
      </c>
      <c r="Z314" s="88">
        <f t="shared" si="1807"/>
        <v>0</v>
      </c>
      <c r="AA314" s="88">
        <f t="shared" si="1807"/>
        <v>0</v>
      </c>
      <c r="AB314" s="88">
        <f t="shared" si="1807"/>
        <v>0</v>
      </c>
      <c r="AC314" s="88">
        <f t="shared" si="1807"/>
        <v>0</v>
      </c>
      <c r="AD314" s="88">
        <f t="shared" si="1807"/>
        <v>230</v>
      </c>
      <c r="AE314" s="88">
        <f t="shared" si="1807"/>
        <v>11501396.76</v>
      </c>
      <c r="AF314" s="88">
        <f t="shared" si="1807"/>
        <v>0</v>
      </c>
      <c r="AG314" s="88">
        <f t="shared" si="1807"/>
        <v>0</v>
      </c>
      <c r="AH314" s="88">
        <f t="shared" si="1807"/>
        <v>0</v>
      </c>
      <c r="AI314" s="88">
        <f t="shared" si="1807"/>
        <v>0</v>
      </c>
      <c r="AJ314" s="88">
        <f t="shared" si="1807"/>
        <v>495</v>
      </c>
      <c r="AK314" s="88">
        <f t="shared" si="1807"/>
        <v>22443090.039999999</v>
      </c>
      <c r="AL314" s="88">
        <f t="shared" si="1807"/>
        <v>62</v>
      </c>
      <c r="AM314" s="88">
        <f t="shared" si="1807"/>
        <v>4677695.0640000002</v>
      </c>
      <c r="AN314" s="88">
        <f t="shared" si="1807"/>
        <v>35</v>
      </c>
      <c r="AO314" s="88">
        <f t="shared" si="1807"/>
        <v>1789717.44</v>
      </c>
      <c r="AP314" s="88">
        <v>0</v>
      </c>
      <c r="AQ314" s="88">
        <f t="shared" si="1807"/>
        <v>0</v>
      </c>
      <c r="AR314" s="88">
        <f t="shared" si="1807"/>
        <v>2</v>
      </c>
      <c r="AS314" s="88">
        <f t="shared" si="1807"/>
        <v>60753.69999999999</v>
      </c>
      <c r="AT314" s="88">
        <f t="shared" si="1807"/>
        <v>1325</v>
      </c>
      <c r="AU314" s="88">
        <f t="shared" si="1807"/>
        <v>57923683.649999984</v>
      </c>
      <c r="AV314" s="88">
        <f t="shared" si="1807"/>
        <v>0</v>
      </c>
      <c r="AW314" s="88">
        <f t="shared" si="1807"/>
        <v>0</v>
      </c>
      <c r="AX314" s="88">
        <f t="shared" si="1807"/>
        <v>0</v>
      </c>
      <c r="AY314" s="88">
        <f t="shared" si="1807"/>
        <v>0</v>
      </c>
      <c r="AZ314" s="88">
        <f t="shared" si="1807"/>
        <v>0</v>
      </c>
      <c r="BA314" s="88">
        <f t="shared" si="1807"/>
        <v>0</v>
      </c>
      <c r="BB314" s="88">
        <f t="shared" si="1807"/>
        <v>67</v>
      </c>
      <c r="BC314" s="88">
        <f t="shared" si="1807"/>
        <v>1924561.7999999998</v>
      </c>
      <c r="BD314" s="88">
        <f t="shared" si="1807"/>
        <v>69</v>
      </c>
      <c r="BE314" s="88">
        <f t="shared" si="1807"/>
        <v>2400460.44</v>
      </c>
      <c r="BF314" s="88">
        <f t="shared" si="1807"/>
        <v>291</v>
      </c>
      <c r="BG314" s="88">
        <f t="shared" si="1807"/>
        <v>13263221.999999998</v>
      </c>
      <c r="BH314" s="88">
        <f t="shared" si="1807"/>
        <v>765</v>
      </c>
      <c r="BI314" s="88">
        <f t="shared" si="1807"/>
        <v>35144171.999999993</v>
      </c>
      <c r="BJ314" s="88">
        <f t="shared" si="1807"/>
        <v>0</v>
      </c>
      <c r="BK314" s="88">
        <f t="shared" si="1807"/>
        <v>0</v>
      </c>
      <c r="BL314" s="88">
        <f t="shared" si="1807"/>
        <v>0</v>
      </c>
      <c r="BM314" s="88">
        <f t="shared" si="1807"/>
        <v>0</v>
      </c>
      <c r="BN314" s="88">
        <f t="shared" si="1807"/>
        <v>259</v>
      </c>
      <c r="BO314" s="88">
        <f t="shared" si="1807"/>
        <v>12398794.632000003</v>
      </c>
      <c r="BP314" s="88">
        <f t="shared" si="1807"/>
        <v>65</v>
      </c>
      <c r="BQ314" s="88">
        <f t="shared" si="1807"/>
        <v>2632638.9599999995</v>
      </c>
      <c r="BR314" s="88">
        <f t="shared" si="1807"/>
        <v>43</v>
      </c>
      <c r="BS314" s="88">
        <f t="shared" si="1807"/>
        <v>2029590.3599999999</v>
      </c>
      <c r="BT314" s="88">
        <f t="shared" si="1807"/>
        <v>0</v>
      </c>
      <c r="BU314" s="88">
        <f t="shared" si="1807"/>
        <v>0</v>
      </c>
      <c r="BV314" s="88">
        <f t="shared" si="1807"/>
        <v>78</v>
      </c>
      <c r="BW314" s="88">
        <f t="shared" si="1807"/>
        <v>4146896.8799999994</v>
      </c>
      <c r="BX314" s="88">
        <f t="shared" si="1807"/>
        <v>146</v>
      </c>
      <c r="BY314" s="88">
        <f t="shared" si="1807"/>
        <v>6158982.4800000004</v>
      </c>
      <c r="BZ314" s="88">
        <f t="shared" si="1807"/>
        <v>71</v>
      </c>
      <c r="CA314" s="88">
        <f t="shared" ref="CA314:DO314" si="1808">SUM(CA315:CA332)</f>
        <v>3818346</v>
      </c>
      <c r="CB314" s="88">
        <f t="shared" si="1808"/>
        <v>0</v>
      </c>
      <c r="CC314" s="88">
        <f t="shared" si="1808"/>
        <v>0</v>
      </c>
      <c r="CD314" s="88">
        <f t="shared" si="1808"/>
        <v>0</v>
      </c>
      <c r="CE314" s="88">
        <f t="shared" si="1808"/>
        <v>0</v>
      </c>
      <c r="CF314" s="88">
        <f t="shared" si="1808"/>
        <v>64</v>
      </c>
      <c r="CG314" s="88">
        <f t="shared" si="1808"/>
        <v>2285236.7999999998</v>
      </c>
      <c r="CH314" s="88">
        <f t="shared" si="1808"/>
        <v>0</v>
      </c>
      <c r="CI314" s="88">
        <f t="shared" si="1808"/>
        <v>0</v>
      </c>
      <c r="CJ314" s="88">
        <f t="shared" si="1808"/>
        <v>0</v>
      </c>
      <c r="CK314" s="88">
        <f t="shared" si="1808"/>
        <v>0</v>
      </c>
      <c r="CL314" s="88">
        <f t="shared" si="1808"/>
        <v>0</v>
      </c>
      <c r="CM314" s="88">
        <f t="shared" si="1808"/>
        <v>0</v>
      </c>
      <c r="CN314" s="88">
        <f t="shared" si="1808"/>
        <v>0</v>
      </c>
      <c r="CO314" s="88">
        <f t="shared" si="1808"/>
        <v>0</v>
      </c>
      <c r="CP314" s="88">
        <f t="shared" si="1808"/>
        <v>48</v>
      </c>
      <c r="CQ314" s="88">
        <f t="shared" si="1808"/>
        <v>1322571.18</v>
      </c>
      <c r="CR314" s="88">
        <f t="shared" si="1808"/>
        <v>49</v>
      </c>
      <c r="CS314" s="88">
        <f t="shared" si="1808"/>
        <v>1532400.6739999996</v>
      </c>
      <c r="CT314" s="88">
        <f t="shared" si="1808"/>
        <v>109</v>
      </c>
      <c r="CU314" s="88">
        <f t="shared" si="1808"/>
        <v>3288390.9939999999</v>
      </c>
      <c r="CV314" s="88">
        <f t="shared" si="1808"/>
        <v>0</v>
      </c>
      <c r="CW314" s="88">
        <f t="shared" si="1808"/>
        <v>0</v>
      </c>
      <c r="CX314" s="88">
        <f t="shared" si="1808"/>
        <v>7</v>
      </c>
      <c r="CY314" s="88">
        <f t="shared" si="1808"/>
        <v>335860.56</v>
      </c>
      <c r="CZ314" s="88">
        <f t="shared" si="1808"/>
        <v>0</v>
      </c>
      <c r="DA314" s="88">
        <f t="shared" si="1808"/>
        <v>0</v>
      </c>
      <c r="DB314" s="88">
        <f t="shared" si="1808"/>
        <v>0</v>
      </c>
      <c r="DC314" s="91">
        <f t="shared" si="1808"/>
        <v>0</v>
      </c>
      <c r="DD314" s="88">
        <f t="shared" si="1808"/>
        <v>26</v>
      </c>
      <c r="DE314" s="88">
        <f t="shared" si="1808"/>
        <v>1106070</v>
      </c>
      <c r="DF314" s="92">
        <f t="shared" si="1808"/>
        <v>0</v>
      </c>
      <c r="DG314" s="88">
        <f t="shared" si="1808"/>
        <v>0</v>
      </c>
      <c r="DH314" s="88">
        <f t="shared" si="1808"/>
        <v>65</v>
      </c>
      <c r="DI314" s="88">
        <f t="shared" si="1808"/>
        <v>2564401.1735999999</v>
      </c>
      <c r="DJ314" s="88">
        <v>0</v>
      </c>
      <c r="DK314" s="88">
        <f t="shared" si="1808"/>
        <v>0</v>
      </c>
      <c r="DL314" s="88">
        <f t="shared" si="1808"/>
        <v>24</v>
      </c>
      <c r="DM314" s="88">
        <f t="shared" si="1808"/>
        <v>1368449.956</v>
      </c>
      <c r="DN314" s="88">
        <f t="shared" si="1808"/>
        <v>6434</v>
      </c>
      <c r="DO314" s="88">
        <f t="shared" si="1808"/>
        <v>301085049.58109993</v>
      </c>
    </row>
    <row r="315" spans="1:119" ht="30" customHeight="1" x14ac:dyDescent="0.25">
      <c r="A315" s="78"/>
      <c r="B315" s="79">
        <v>274</v>
      </c>
      <c r="C315" s="60" t="s">
        <v>442</v>
      </c>
      <c r="D315" s="61">
        <v>22900</v>
      </c>
      <c r="E315" s="80">
        <v>1.1499999999999999</v>
      </c>
      <c r="F315" s="80"/>
      <c r="G315" s="63">
        <v>1</v>
      </c>
      <c r="H315" s="64"/>
      <c r="I315" s="64"/>
      <c r="J315" s="61">
        <v>1.4</v>
      </c>
      <c r="K315" s="61">
        <v>1.68</v>
      </c>
      <c r="L315" s="61">
        <v>2.23</v>
      </c>
      <c r="M315" s="65">
        <v>2.57</v>
      </c>
      <c r="N315" s="68">
        <v>17</v>
      </c>
      <c r="O315" s="67">
        <f t="shared" si="1488"/>
        <v>689450.29999999993</v>
      </c>
      <c r="P315" s="68">
        <v>60</v>
      </c>
      <c r="Q315" s="68">
        <f t="shared" ref="Q315:Q324" si="1809">(P315*$D315*$E315*$G315*$J315*$Q$8)</f>
        <v>2433353.9999999995</v>
      </c>
      <c r="R315" s="68">
        <v>3</v>
      </c>
      <c r="S315" s="67">
        <f t="shared" ref="S315:S324" si="1810">(R315*$D315*$E315*$G315*$J315*$S$8)</f>
        <v>121667.70000000001</v>
      </c>
      <c r="T315" s="68"/>
      <c r="U315" s="67">
        <f t="shared" ref="U315:U324" si="1811">(T315/12*7*$D315*$E315*$G315*$J315*$U$8)+(T315/12*5*$D315*$E315*$G315*$J315*$U$9)</f>
        <v>0</v>
      </c>
      <c r="V315" s="68"/>
      <c r="W315" s="67">
        <f t="shared" ref="W315:W324" si="1812">(V315*$D315*$E315*$G315*$J315*$W$8)</f>
        <v>0</v>
      </c>
      <c r="X315" s="68">
        <v>0</v>
      </c>
      <c r="Y315" s="67">
        <f t="shared" ref="Y315:Y324" si="1813">(X315*$D315*$E315*$G315*$J315*$Y$8)</f>
        <v>0</v>
      </c>
      <c r="Z315" s="68"/>
      <c r="AA315" s="67">
        <f t="shared" ref="AA315:AA324" si="1814">(Z315*$D315*$E315*$G315*$J315*$AA$8)</f>
        <v>0</v>
      </c>
      <c r="AB315" s="68">
        <v>0</v>
      </c>
      <c r="AC315" s="67">
        <f t="shared" ref="AC315:AC324" si="1815">(AB315*$D315*$E315*$G315*$J315*$AC$8)</f>
        <v>0</v>
      </c>
      <c r="AD315" s="68">
        <v>23</v>
      </c>
      <c r="AE315" s="67">
        <f t="shared" ref="AE315:AE324" si="1816">(AD315*$D315*$E315*$G315*$J315*$AE$8)</f>
        <v>932785.70000000007</v>
      </c>
      <c r="AF315" s="68">
        <v>0</v>
      </c>
      <c r="AG315" s="67">
        <f t="shared" ref="AG315:AG324" si="1817">(AF315*$D315*$E315*$G315*$J315*$AG$8)</f>
        <v>0</v>
      </c>
      <c r="AH315" s="70"/>
      <c r="AI315" s="67">
        <f t="shared" ref="AI315:AI324" si="1818">(AH315*$D315*$E315*$G315*$J315*$AI$8)</f>
        <v>0</v>
      </c>
      <c r="AJ315" s="68">
        <v>23</v>
      </c>
      <c r="AK315" s="67">
        <f t="shared" ref="AK315:AK324" si="1819">(AJ315*$D315*$E315*$G315*$J315*$AK$8)</f>
        <v>932785.70000000007</v>
      </c>
      <c r="AL315" s="81"/>
      <c r="AM315" s="67">
        <f t="shared" ref="AM315:AM324" si="1820">(AL315*$D315*$E315*$G315*$K315*$AM$8)</f>
        <v>0</v>
      </c>
      <c r="AN315" s="68"/>
      <c r="AO315" s="73">
        <f t="shared" ref="AO315:AO324" si="1821">(AN315*$D315*$E315*$G315*$K315*$AO$8)</f>
        <v>0</v>
      </c>
      <c r="AP315" s="68"/>
      <c r="AQ315" s="67">
        <f t="shared" ref="AQ315:AQ324" si="1822">(AP315*$D315*$E315*$G315*$J315*$AQ$8)</f>
        <v>0</v>
      </c>
      <c r="AR315" s="68">
        <v>1</v>
      </c>
      <c r="AS315" s="68">
        <f t="shared" ref="AS315:AS324" si="1823">(AR315*$D315*$E315*$G315*$J315*$AS$8)</f>
        <v>33182.099999999991</v>
      </c>
      <c r="AT315" s="68">
        <v>80</v>
      </c>
      <c r="AU315" s="68">
        <f t="shared" ref="AU315:AU324" si="1824">(AT315*$D315*$E315*$G315*$J315*$AU$8)</f>
        <v>3391947.9999999995</v>
      </c>
      <c r="AV315" s="68">
        <v>0</v>
      </c>
      <c r="AW315" s="67">
        <f t="shared" ref="AW315:AW324" si="1825">(AV315*$D315*$E315*$G315*$J315*$AW$8)</f>
        <v>0</v>
      </c>
      <c r="AX315" s="68">
        <v>0</v>
      </c>
      <c r="AY315" s="67">
        <f t="shared" ref="AY315:AY324" si="1826">(AX315*$D315*$E315*$G315*$J315*$AY$8)</f>
        <v>0</v>
      </c>
      <c r="AZ315" s="68">
        <v>0</v>
      </c>
      <c r="BA315" s="67">
        <f t="shared" ref="BA315:BA324" si="1827">(AZ315*$D315*$E315*$G315*$J315*$BA$8)</f>
        <v>0</v>
      </c>
      <c r="BB315" s="68">
        <v>3</v>
      </c>
      <c r="BC315" s="67">
        <f t="shared" ref="BC315:BC324" si="1828">(BB315*$D315*$E315*$G315*$J315*$BC$8)</f>
        <v>121667.70000000001</v>
      </c>
      <c r="BD315" s="68">
        <v>4</v>
      </c>
      <c r="BE315" s="67">
        <f t="shared" ref="BE315:BE324" si="1829">(BD315*$D315*$E315*$G315*$J315*$BE$8)</f>
        <v>162223.59999999998</v>
      </c>
      <c r="BF315" s="68">
        <v>37</v>
      </c>
      <c r="BG315" s="67">
        <f t="shared" ref="BG315:BG324" si="1830">(BF315*$D315*$E315*$G315*$K315*$BG$8)</f>
        <v>1636983.5999999996</v>
      </c>
      <c r="BH315" s="68">
        <v>39</v>
      </c>
      <c r="BI315" s="67">
        <f t="shared" ref="BI315:BI324" si="1831">(BH315*$D315*$E315*$G315*$K315*$BI$8)</f>
        <v>1725469.1999999997</v>
      </c>
      <c r="BJ315" s="68">
        <v>0</v>
      </c>
      <c r="BK315" s="67">
        <f t="shared" ref="BK315:BK324" si="1832">(BJ315*$D315*$E315*$G315*$K315*$BK$8)</f>
        <v>0</v>
      </c>
      <c r="BL315" s="68">
        <v>0</v>
      </c>
      <c r="BM315" s="67">
        <f t="shared" ref="BM315:BM324" si="1833">(BL315*$D315*$E315*$G315*$K315*$BM$8)</f>
        <v>0</v>
      </c>
      <c r="BN315" s="68">
        <v>39</v>
      </c>
      <c r="BO315" s="67">
        <f t="shared" ref="BO315:BO324" si="1834">(BN315*$D315*$E315*$G315*$K315*$BO$8)</f>
        <v>1898016.1199999999</v>
      </c>
      <c r="BP315" s="68"/>
      <c r="BQ315" s="67">
        <f t="shared" ref="BQ315:BQ324" si="1835">(BP315*$D315*$E315*$G315*$K315*$BQ$8)</f>
        <v>0</v>
      </c>
      <c r="BR315" s="68"/>
      <c r="BS315" s="67">
        <f t="shared" ref="BS315:BS324" si="1836">(BR315*$D315*$E315*$G315*$K315*$BS$8)</f>
        <v>0</v>
      </c>
      <c r="BT315" s="68"/>
      <c r="BU315" s="67">
        <f t="shared" ref="BU315:BU324" si="1837">(BT315*$D315*$E315*$G315*$K315*$BU$8)</f>
        <v>0</v>
      </c>
      <c r="BV315" s="68">
        <v>19</v>
      </c>
      <c r="BW315" s="67">
        <f t="shared" ref="BW315:BW324" si="1838">(BV315*$D315*$E315*$G315*$K315*$BW$8)</f>
        <v>1050766.4999999998</v>
      </c>
      <c r="BX315" s="68">
        <v>12</v>
      </c>
      <c r="BY315" s="67">
        <f t="shared" ref="BY315:BY324" si="1839">(BX315*$D315*$E315*$G315*$K315*$BY$8)</f>
        <v>530913.6</v>
      </c>
      <c r="BZ315" s="68">
        <v>9</v>
      </c>
      <c r="CA315" s="75">
        <f t="shared" ref="CA315:CA324" si="1840">(BZ315*$D315*$E315*$G315*$K315*$CA$8)</f>
        <v>398185.19999999995</v>
      </c>
      <c r="CB315" s="68">
        <v>0</v>
      </c>
      <c r="CC315" s="67">
        <f t="shared" ref="CC315:CC324" si="1841">(CB315*$D315*$E315*$G315*$J315*$CC$8)</f>
        <v>0</v>
      </c>
      <c r="CD315" s="68">
        <v>0</v>
      </c>
      <c r="CE315" s="67">
        <f t="shared" ref="CE315:CE324" si="1842">(CD315*$D315*$E315*$G315*$J315*$CE$8)</f>
        <v>0</v>
      </c>
      <c r="CF315" s="68"/>
      <c r="CG315" s="67">
        <f t="shared" ref="CG315:CG324" si="1843">(CF315*$D315*$E315*$G315*$J315*$CG$8)</f>
        <v>0</v>
      </c>
      <c r="CH315" s="68"/>
      <c r="CI315" s="68">
        <f t="shared" ref="CI315:CI324" si="1844">(CH315*$D315*$E315*$G315*$J315*$CI$8)</f>
        <v>0</v>
      </c>
      <c r="CJ315" s="68"/>
      <c r="CK315" s="67">
        <f t="shared" ref="CK315:CK324" si="1845">(CJ315*$D315*$E315*$G315*$K315*$CK$8)</f>
        <v>0</v>
      </c>
      <c r="CL315" s="68">
        <v>0</v>
      </c>
      <c r="CM315" s="67">
        <f t="shared" ref="CM315:CM324" si="1846">(CL315*$D315*$E315*$G315*$J315*$CM$8)</f>
        <v>0</v>
      </c>
      <c r="CN315" s="68"/>
      <c r="CO315" s="67">
        <f t="shared" ref="CO315:CO324" si="1847">(CN315*$D315*$E315*$G315*$J315*$CO$8)</f>
        <v>0</v>
      </c>
      <c r="CP315" s="68"/>
      <c r="CQ315" s="67">
        <f t="shared" ref="CQ315:CQ324" si="1848">(CP315*$D315*$E315*$G315*$J315*$CQ$8)</f>
        <v>0</v>
      </c>
      <c r="CR315" s="68">
        <v>4</v>
      </c>
      <c r="CS315" s="67">
        <f t="shared" ref="CS315:CS324" si="1849">(CR315*$D315*$E315*$G315*$J315*$CS$8)</f>
        <v>166647.87999999995</v>
      </c>
      <c r="CT315" s="68">
        <v>9</v>
      </c>
      <c r="CU315" s="67">
        <f t="shared" ref="CU315:CU324" si="1850">(CT315*$D315*$E315*$G315*$J315*$CU$8)</f>
        <v>374957.72999999992</v>
      </c>
      <c r="CV315" s="68">
        <v>0</v>
      </c>
      <c r="CW315" s="67">
        <f t="shared" ref="CW315:CW324" si="1851">(CV315*$D315*$E315*$G315*$K315*$CW$8)</f>
        <v>0</v>
      </c>
      <c r="CX315" s="82"/>
      <c r="CY315" s="67">
        <f t="shared" ref="CY315:CY324" si="1852">(CX315*$D315*$E315*$G315*$K315*$CY$8)</f>
        <v>0</v>
      </c>
      <c r="CZ315" s="68"/>
      <c r="DA315" s="67">
        <f t="shared" ref="DA315:DA324" si="1853">(CZ315*$D315*$E315*$G315*$J315*$DA$8)</f>
        <v>0</v>
      </c>
      <c r="DB315" s="68">
        <v>0</v>
      </c>
      <c r="DC315" s="73">
        <f t="shared" ref="DC315:DC324" si="1854">(DB315*$D315*$E315*$G315*$K315*$DC$8)</f>
        <v>0</v>
      </c>
      <c r="DD315" s="68"/>
      <c r="DE315" s="67">
        <f t="shared" ref="DE315:DE324" si="1855">(DD315*$D315*$E315*$G315*$K315*$DE$8)</f>
        <v>0</v>
      </c>
      <c r="DF315" s="83"/>
      <c r="DG315" s="67">
        <f t="shared" ref="DG315:DG324" si="1856">(DF315*$D315*$E315*$G315*$K315*$DG$8)</f>
        <v>0</v>
      </c>
      <c r="DH315" s="68">
        <v>5</v>
      </c>
      <c r="DI315" s="67">
        <f t="shared" ref="DI315:DI324" si="1857">(DH315*$D315*$E315*$G315*$K315*$DI$8)</f>
        <v>249971.81999999998</v>
      </c>
      <c r="DJ315" s="68"/>
      <c r="DK315" s="67">
        <f t="shared" ref="DK315:DK324" si="1858">(DJ315*$D315*$E315*$G315*$L315*$DK$8)</f>
        <v>0</v>
      </c>
      <c r="DL315" s="68">
        <v>3</v>
      </c>
      <c r="DM315" s="75">
        <f t="shared" ref="DM315:DM324" si="1859">(DL315*$D315*$E315*$G315*$M315*$DM$8)</f>
        <v>243651.41999999995</v>
      </c>
      <c r="DN315" s="77">
        <f t="shared" ref="DN315:DO332" si="1860">SUM(N315,P315,R315,T315,V315,X315,Z315,AB315,AD315,AF315,AH315,AJ315,AL315,AP315,AR315,CF315,AT315,AV315,AX315,AZ315,BB315,CJ315,BD315,BF315,BH315,BL315,AN315,BN315,BP315,BR315,BT315,BV315,BX315,BZ315,CB315,CD315,CH315,CL315,CN315,CP315,CR315,CT315,CV315,CX315,BJ315,CZ315,DB315,DD315,DF315,DH315,DJ315,DL315)</f>
        <v>390</v>
      </c>
      <c r="DO315" s="75">
        <f t="shared" si="1860"/>
        <v>17094627.869999997</v>
      </c>
    </row>
    <row r="316" spans="1:119" ht="30" customHeight="1" x14ac:dyDescent="0.25">
      <c r="A316" s="78"/>
      <c r="B316" s="79">
        <v>275</v>
      </c>
      <c r="C316" s="60" t="s">
        <v>443</v>
      </c>
      <c r="D316" s="61">
        <v>22900</v>
      </c>
      <c r="E316" s="80">
        <v>1.43</v>
      </c>
      <c r="F316" s="80"/>
      <c r="G316" s="63">
        <v>1</v>
      </c>
      <c r="H316" s="64"/>
      <c r="I316" s="64"/>
      <c r="J316" s="61">
        <v>1.4</v>
      </c>
      <c r="K316" s="61">
        <v>1.68</v>
      </c>
      <c r="L316" s="61">
        <v>2.23</v>
      </c>
      <c r="M316" s="65">
        <v>2.57</v>
      </c>
      <c r="N316" s="68">
        <v>269</v>
      </c>
      <c r="O316" s="67">
        <f>(N316*$D316*$E316*$G316*$J316*$O$8)</f>
        <v>13565772.220000001</v>
      </c>
      <c r="P316" s="68">
        <v>126</v>
      </c>
      <c r="Q316" s="68">
        <f t="shared" si="1809"/>
        <v>6354227.8799999999</v>
      </c>
      <c r="R316" s="68"/>
      <c r="S316" s="67">
        <f t="shared" si="1810"/>
        <v>0</v>
      </c>
      <c r="T316" s="68"/>
      <c r="U316" s="67">
        <f t="shared" si="1811"/>
        <v>0</v>
      </c>
      <c r="V316" s="68"/>
      <c r="W316" s="67">
        <f t="shared" si="1812"/>
        <v>0</v>
      </c>
      <c r="X316" s="68">
        <v>0</v>
      </c>
      <c r="Y316" s="67">
        <f t="shared" si="1813"/>
        <v>0</v>
      </c>
      <c r="Z316" s="68"/>
      <c r="AA316" s="67">
        <f t="shared" si="1814"/>
        <v>0</v>
      </c>
      <c r="AB316" s="68">
        <v>0</v>
      </c>
      <c r="AC316" s="67">
        <f t="shared" si="1815"/>
        <v>0</v>
      </c>
      <c r="AD316" s="68">
        <v>37</v>
      </c>
      <c r="AE316" s="67">
        <f t="shared" si="1816"/>
        <v>1865924.06</v>
      </c>
      <c r="AF316" s="68">
        <v>0</v>
      </c>
      <c r="AG316" s="67">
        <f t="shared" si="1817"/>
        <v>0</v>
      </c>
      <c r="AH316" s="70"/>
      <c r="AI316" s="67">
        <f t="shared" si="1818"/>
        <v>0</v>
      </c>
      <c r="AJ316" s="68">
        <v>75</v>
      </c>
      <c r="AK316" s="67">
        <f t="shared" si="1819"/>
        <v>3782278.5000000005</v>
      </c>
      <c r="AL316" s="82">
        <v>5</v>
      </c>
      <c r="AM316" s="67">
        <f t="shared" si="1820"/>
        <v>302582.28000000003</v>
      </c>
      <c r="AN316" s="68">
        <v>10</v>
      </c>
      <c r="AO316" s="73">
        <f t="shared" si="1821"/>
        <v>605164.56000000006</v>
      </c>
      <c r="AP316" s="68"/>
      <c r="AQ316" s="67">
        <f t="shared" si="1822"/>
        <v>0</v>
      </c>
      <c r="AR316" s="68"/>
      <c r="AS316" s="68">
        <f t="shared" si="1823"/>
        <v>0</v>
      </c>
      <c r="AT316" s="68">
        <v>285</v>
      </c>
      <c r="AU316" s="68">
        <f t="shared" si="1824"/>
        <v>15025960.949999999</v>
      </c>
      <c r="AV316" s="68">
        <v>0</v>
      </c>
      <c r="AW316" s="67">
        <f t="shared" si="1825"/>
        <v>0</v>
      </c>
      <c r="AX316" s="68">
        <v>0</v>
      </c>
      <c r="AY316" s="67">
        <f t="shared" si="1826"/>
        <v>0</v>
      </c>
      <c r="AZ316" s="68">
        <v>0</v>
      </c>
      <c r="BA316" s="67">
        <f t="shared" si="1827"/>
        <v>0</v>
      </c>
      <c r="BB316" s="68"/>
      <c r="BC316" s="67">
        <f t="shared" si="1828"/>
        <v>0</v>
      </c>
      <c r="BD316" s="68"/>
      <c r="BE316" s="67">
        <f t="shared" si="1829"/>
        <v>0</v>
      </c>
      <c r="BF316" s="68">
        <v>13</v>
      </c>
      <c r="BG316" s="67">
        <f t="shared" si="1830"/>
        <v>715194.48</v>
      </c>
      <c r="BH316" s="68">
        <v>160</v>
      </c>
      <c r="BI316" s="67">
        <f t="shared" si="1831"/>
        <v>8802393.5999999996</v>
      </c>
      <c r="BJ316" s="68">
        <v>0</v>
      </c>
      <c r="BK316" s="67">
        <f t="shared" si="1832"/>
        <v>0</v>
      </c>
      <c r="BL316" s="68">
        <v>0</v>
      </c>
      <c r="BM316" s="67">
        <f t="shared" si="1833"/>
        <v>0</v>
      </c>
      <c r="BN316" s="68">
        <v>17</v>
      </c>
      <c r="BO316" s="67">
        <f t="shared" si="1834"/>
        <v>1028779.752</v>
      </c>
      <c r="BP316" s="68"/>
      <c r="BQ316" s="67">
        <f t="shared" si="1835"/>
        <v>0</v>
      </c>
      <c r="BR316" s="68">
        <v>1</v>
      </c>
      <c r="BS316" s="67">
        <f t="shared" si="1836"/>
        <v>68768.7</v>
      </c>
      <c r="BT316" s="68"/>
      <c r="BU316" s="67">
        <f t="shared" si="1837"/>
        <v>0</v>
      </c>
      <c r="BV316" s="68"/>
      <c r="BW316" s="67">
        <f t="shared" si="1838"/>
        <v>0</v>
      </c>
      <c r="BX316" s="68">
        <v>19</v>
      </c>
      <c r="BY316" s="67">
        <f t="shared" si="1839"/>
        <v>1045284.24</v>
      </c>
      <c r="BZ316" s="68">
        <v>1</v>
      </c>
      <c r="CA316" s="75">
        <f t="shared" si="1840"/>
        <v>55014.96</v>
      </c>
      <c r="CB316" s="68">
        <v>0</v>
      </c>
      <c r="CC316" s="67">
        <f t="shared" si="1841"/>
        <v>0</v>
      </c>
      <c r="CD316" s="68">
        <v>0</v>
      </c>
      <c r="CE316" s="67">
        <f t="shared" si="1842"/>
        <v>0</v>
      </c>
      <c r="CF316" s="68">
        <v>21</v>
      </c>
      <c r="CG316" s="67">
        <f t="shared" si="1843"/>
        <v>962761.79999999993</v>
      </c>
      <c r="CH316" s="68"/>
      <c r="CI316" s="68">
        <f t="shared" si="1844"/>
        <v>0</v>
      </c>
      <c r="CJ316" s="68"/>
      <c r="CK316" s="67">
        <f t="shared" si="1845"/>
        <v>0</v>
      </c>
      <c r="CL316" s="68">
        <v>0</v>
      </c>
      <c r="CM316" s="67">
        <f t="shared" si="1846"/>
        <v>0</v>
      </c>
      <c r="CN316" s="68"/>
      <c r="CO316" s="67">
        <f t="shared" si="1847"/>
        <v>0</v>
      </c>
      <c r="CP316" s="68"/>
      <c r="CQ316" s="67">
        <f t="shared" si="1848"/>
        <v>0</v>
      </c>
      <c r="CR316" s="68"/>
      <c r="CS316" s="67">
        <f t="shared" si="1849"/>
        <v>0</v>
      </c>
      <c r="CT316" s="68"/>
      <c r="CU316" s="67">
        <f t="shared" si="1850"/>
        <v>0</v>
      </c>
      <c r="CV316" s="68">
        <v>0</v>
      </c>
      <c r="CW316" s="67">
        <f t="shared" si="1851"/>
        <v>0</v>
      </c>
      <c r="CX316" s="82"/>
      <c r="CY316" s="67">
        <f t="shared" si="1852"/>
        <v>0</v>
      </c>
      <c r="CZ316" s="68"/>
      <c r="DA316" s="67">
        <f t="shared" si="1853"/>
        <v>0</v>
      </c>
      <c r="DB316" s="68">
        <v>0</v>
      </c>
      <c r="DC316" s="73">
        <f t="shared" si="1854"/>
        <v>0</v>
      </c>
      <c r="DD316" s="68">
        <v>7</v>
      </c>
      <c r="DE316" s="67">
        <f t="shared" si="1855"/>
        <v>385104.72</v>
      </c>
      <c r="DF316" s="83"/>
      <c r="DG316" s="67">
        <f t="shared" si="1856"/>
        <v>0</v>
      </c>
      <c r="DH316" s="68">
        <v>4</v>
      </c>
      <c r="DI316" s="67">
        <f t="shared" si="1857"/>
        <v>248667.61919999999</v>
      </c>
      <c r="DJ316" s="68"/>
      <c r="DK316" s="67">
        <f t="shared" si="1858"/>
        <v>0</v>
      </c>
      <c r="DL316" s="68"/>
      <c r="DM316" s="75">
        <f t="shared" si="1859"/>
        <v>0</v>
      </c>
      <c r="DN316" s="77">
        <f t="shared" si="1860"/>
        <v>1050</v>
      </c>
      <c r="DO316" s="75">
        <f t="shared" si="1860"/>
        <v>54813880.321199998</v>
      </c>
    </row>
    <row r="317" spans="1:119" ht="30" customHeight="1" x14ac:dyDescent="0.25">
      <c r="A317" s="78"/>
      <c r="B317" s="79">
        <v>276</v>
      </c>
      <c r="C317" s="60" t="s">
        <v>444</v>
      </c>
      <c r="D317" s="61">
        <v>22900</v>
      </c>
      <c r="E317" s="80">
        <v>3</v>
      </c>
      <c r="F317" s="80"/>
      <c r="G317" s="63">
        <v>1</v>
      </c>
      <c r="H317" s="64"/>
      <c r="I317" s="64"/>
      <c r="J317" s="61">
        <v>1.4</v>
      </c>
      <c r="K317" s="61">
        <v>1.68</v>
      </c>
      <c r="L317" s="61">
        <v>2.23</v>
      </c>
      <c r="M317" s="65">
        <v>2.57</v>
      </c>
      <c r="N317" s="68">
        <v>54</v>
      </c>
      <c r="O317" s="67">
        <f t="shared" si="1488"/>
        <v>5713092</v>
      </c>
      <c r="P317" s="68">
        <v>16</v>
      </c>
      <c r="Q317" s="68">
        <f t="shared" si="1809"/>
        <v>1692768.0000000002</v>
      </c>
      <c r="R317" s="68"/>
      <c r="S317" s="67">
        <f t="shared" si="1810"/>
        <v>0</v>
      </c>
      <c r="T317" s="68"/>
      <c r="U317" s="67">
        <f t="shared" si="1811"/>
        <v>0</v>
      </c>
      <c r="V317" s="68"/>
      <c r="W317" s="67">
        <f t="shared" si="1812"/>
        <v>0</v>
      </c>
      <c r="X317" s="68"/>
      <c r="Y317" s="67">
        <f t="shared" si="1813"/>
        <v>0</v>
      </c>
      <c r="Z317" s="68"/>
      <c r="AA317" s="67">
        <f t="shared" si="1814"/>
        <v>0</v>
      </c>
      <c r="AB317" s="68"/>
      <c r="AC317" s="67">
        <f t="shared" si="1815"/>
        <v>0</v>
      </c>
      <c r="AD317" s="68">
        <v>29</v>
      </c>
      <c r="AE317" s="67">
        <f t="shared" si="1816"/>
        <v>3068142.0000000005</v>
      </c>
      <c r="AF317" s="68"/>
      <c r="AG317" s="67">
        <f t="shared" si="1817"/>
        <v>0</v>
      </c>
      <c r="AH317" s="70"/>
      <c r="AI317" s="67">
        <f t="shared" si="1818"/>
        <v>0</v>
      </c>
      <c r="AJ317" s="68">
        <v>31</v>
      </c>
      <c r="AK317" s="67">
        <f t="shared" si="1819"/>
        <v>3279738.0000000005</v>
      </c>
      <c r="AL317" s="81"/>
      <c r="AM317" s="67">
        <f t="shared" si="1820"/>
        <v>0</v>
      </c>
      <c r="AN317" s="68"/>
      <c r="AO317" s="73">
        <f t="shared" si="1821"/>
        <v>0</v>
      </c>
      <c r="AP317" s="68"/>
      <c r="AQ317" s="67">
        <f t="shared" si="1822"/>
        <v>0</v>
      </c>
      <c r="AR317" s="68"/>
      <c r="AS317" s="68">
        <f t="shared" si="1823"/>
        <v>0</v>
      </c>
      <c r="AT317" s="68">
        <v>10</v>
      </c>
      <c r="AU317" s="68">
        <f t="shared" si="1824"/>
        <v>1106069.9999999998</v>
      </c>
      <c r="AV317" s="68"/>
      <c r="AW317" s="67">
        <f t="shared" si="1825"/>
        <v>0</v>
      </c>
      <c r="AX317" s="68"/>
      <c r="AY317" s="67">
        <f t="shared" si="1826"/>
        <v>0</v>
      </c>
      <c r="AZ317" s="68"/>
      <c r="BA317" s="67">
        <f t="shared" si="1827"/>
        <v>0</v>
      </c>
      <c r="BB317" s="68"/>
      <c r="BC317" s="67">
        <f t="shared" si="1828"/>
        <v>0</v>
      </c>
      <c r="BD317" s="68"/>
      <c r="BE317" s="67">
        <f t="shared" si="1829"/>
        <v>0</v>
      </c>
      <c r="BF317" s="68">
        <v>9</v>
      </c>
      <c r="BG317" s="67">
        <f t="shared" si="1830"/>
        <v>1038744</v>
      </c>
      <c r="BH317" s="68">
        <v>9</v>
      </c>
      <c r="BI317" s="67">
        <f t="shared" si="1831"/>
        <v>1038744</v>
      </c>
      <c r="BJ317" s="68"/>
      <c r="BK317" s="67">
        <f t="shared" si="1832"/>
        <v>0</v>
      </c>
      <c r="BL317" s="68"/>
      <c r="BM317" s="67">
        <f t="shared" si="1833"/>
        <v>0</v>
      </c>
      <c r="BN317" s="68"/>
      <c r="BO317" s="67">
        <f t="shared" si="1834"/>
        <v>0</v>
      </c>
      <c r="BP317" s="68"/>
      <c r="BQ317" s="67">
        <f t="shared" si="1835"/>
        <v>0</v>
      </c>
      <c r="BR317" s="68"/>
      <c r="BS317" s="67">
        <f t="shared" si="1836"/>
        <v>0</v>
      </c>
      <c r="BT317" s="68"/>
      <c r="BU317" s="67">
        <f t="shared" si="1837"/>
        <v>0</v>
      </c>
      <c r="BV317" s="68"/>
      <c r="BW317" s="67">
        <f t="shared" si="1838"/>
        <v>0</v>
      </c>
      <c r="BX317" s="68"/>
      <c r="BY317" s="67">
        <f t="shared" si="1839"/>
        <v>0</v>
      </c>
      <c r="BZ317" s="68"/>
      <c r="CA317" s="75">
        <f t="shared" si="1840"/>
        <v>0</v>
      </c>
      <c r="CB317" s="68"/>
      <c r="CC317" s="67">
        <f t="shared" si="1841"/>
        <v>0</v>
      </c>
      <c r="CD317" s="68"/>
      <c r="CE317" s="67">
        <f t="shared" si="1842"/>
        <v>0</v>
      </c>
      <c r="CF317" s="68"/>
      <c r="CG317" s="67">
        <f t="shared" si="1843"/>
        <v>0</v>
      </c>
      <c r="CH317" s="68"/>
      <c r="CI317" s="68">
        <f t="shared" si="1844"/>
        <v>0</v>
      </c>
      <c r="CJ317" s="68"/>
      <c r="CK317" s="67">
        <f t="shared" si="1845"/>
        <v>0</v>
      </c>
      <c r="CL317" s="68"/>
      <c r="CM317" s="67">
        <f t="shared" si="1846"/>
        <v>0</v>
      </c>
      <c r="CN317" s="68"/>
      <c r="CO317" s="67">
        <f t="shared" si="1847"/>
        <v>0</v>
      </c>
      <c r="CP317" s="68"/>
      <c r="CQ317" s="67">
        <f t="shared" si="1848"/>
        <v>0</v>
      </c>
      <c r="CR317" s="68"/>
      <c r="CS317" s="67">
        <f t="shared" si="1849"/>
        <v>0</v>
      </c>
      <c r="CT317" s="68"/>
      <c r="CU317" s="67">
        <f t="shared" si="1850"/>
        <v>0</v>
      </c>
      <c r="CV317" s="68"/>
      <c r="CW317" s="67">
        <f t="shared" si="1851"/>
        <v>0</v>
      </c>
      <c r="CX317" s="82"/>
      <c r="CY317" s="67">
        <f t="shared" si="1852"/>
        <v>0</v>
      </c>
      <c r="CZ317" s="68"/>
      <c r="DA317" s="67">
        <f t="shared" si="1853"/>
        <v>0</v>
      </c>
      <c r="DB317" s="68"/>
      <c r="DC317" s="73">
        <f t="shared" si="1854"/>
        <v>0</v>
      </c>
      <c r="DD317" s="68"/>
      <c r="DE317" s="67">
        <f t="shared" si="1855"/>
        <v>0</v>
      </c>
      <c r="DF317" s="83"/>
      <c r="DG317" s="67">
        <f t="shared" si="1856"/>
        <v>0</v>
      </c>
      <c r="DH317" s="68">
        <v>1</v>
      </c>
      <c r="DI317" s="67">
        <f t="shared" si="1857"/>
        <v>130420.07999999999</v>
      </c>
      <c r="DJ317" s="68"/>
      <c r="DK317" s="67">
        <f t="shared" si="1858"/>
        <v>0</v>
      </c>
      <c r="DL317" s="68"/>
      <c r="DM317" s="75">
        <f t="shared" si="1859"/>
        <v>0</v>
      </c>
      <c r="DN317" s="77">
        <f t="shared" si="1860"/>
        <v>159</v>
      </c>
      <c r="DO317" s="75">
        <f t="shared" si="1860"/>
        <v>17067718.079999998</v>
      </c>
    </row>
    <row r="318" spans="1:119" ht="30" customHeight="1" x14ac:dyDescent="0.25">
      <c r="A318" s="78"/>
      <c r="B318" s="79">
        <v>277</v>
      </c>
      <c r="C318" s="60" t="s">
        <v>445</v>
      </c>
      <c r="D318" s="61">
        <v>22900</v>
      </c>
      <c r="E318" s="80">
        <v>4.3</v>
      </c>
      <c r="F318" s="80"/>
      <c r="G318" s="63">
        <v>1</v>
      </c>
      <c r="H318" s="64"/>
      <c r="I318" s="64"/>
      <c r="J318" s="61">
        <v>1.4</v>
      </c>
      <c r="K318" s="61">
        <v>1.68</v>
      </c>
      <c r="L318" s="61">
        <v>2.23</v>
      </c>
      <c r="M318" s="65">
        <v>2.57</v>
      </c>
      <c r="N318" s="68">
        <v>10</v>
      </c>
      <c r="O318" s="67">
        <f t="shared" si="1488"/>
        <v>1516438.0000000002</v>
      </c>
      <c r="P318" s="68">
        <v>1</v>
      </c>
      <c r="Q318" s="68">
        <f t="shared" si="1809"/>
        <v>151643.80000000002</v>
      </c>
      <c r="R318" s="68"/>
      <c r="S318" s="67">
        <f t="shared" si="1810"/>
        <v>0</v>
      </c>
      <c r="T318" s="68"/>
      <c r="U318" s="67">
        <f t="shared" si="1811"/>
        <v>0</v>
      </c>
      <c r="V318" s="68"/>
      <c r="W318" s="67">
        <f t="shared" si="1812"/>
        <v>0</v>
      </c>
      <c r="X318" s="68"/>
      <c r="Y318" s="67">
        <f t="shared" si="1813"/>
        <v>0</v>
      </c>
      <c r="Z318" s="68"/>
      <c r="AA318" s="67">
        <f t="shared" si="1814"/>
        <v>0</v>
      </c>
      <c r="AB318" s="68"/>
      <c r="AC318" s="67">
        <f t="shared" si="1815"/>
        <v>0</v>
      </c>
      <c r="AD318" s="68"/>
      <c r="AE318" s="67">
        <f t="shared" si="1816"/>
        <v>0</v>
      </c>
      <c r="AF318" s="68"/>
      <c r="AG318" s="67">
        <f t="shared" si="1817"/>
        <v>0</v>
      </c>
      <c r="AH318" s="70"/>
      <c r="AI318" s="67">
        <f t="shared" si="1818"/>
        <v>0</v>
      </c>
      <c r="AJ318" s="68"/>
      <c r="AK318" s="67">
        <f t="shared" si="1819"/>
        <v>0</v>
      </c>
      <c r="AL318" s="82"/>
      <c r="AM318" s="67">
        <f t="shared" si="1820"/>
        <v>0</v>
      </c>
      <c r="AN318" s="68"/>
      <c r="AO318" s="73">
        <f t="shared" si="1821"/>
        <v>0</v>
      </c>
      <c r="AP318" s="68"/>
      <c r="AQ318" s="67">
        <f t="shared" si="1822"/>
        <v>0</v>
      </c>
      <c r="AR318" s="68"/>
      <c r="AS318" s="68">
        <f t="shared" si="1823"/>
        <v>0</v>
      </c>
      <c r="AT318" s="68">
        <v>4</v>
      </c>
      <c r="AU318" s="68">
        <f t="shared" si="1824"/>
        <v>634146.79999999993</v>
      </c>
      <c r="AV318" s="68"/>
      <c r="AW318" s="67">
        <f t="shared" si="1825"/>
        <v>0</v>
      </c>
      <c r="AX318" s="68"/>
      <c r="AY318" s="67">
        <f t="shared" si="1826"/>
        <v>0</v>
      </c>
      <c r="AZ318" s="68"/>
      <c r="BA318" s="67">
        <f t="shared" si="1827"/>
        <v>0</v>
      </c>
      <c r="BB318" s="68"/>
      <c r="BC318" s="67">
        <f t="shared" si="1828"/>
        <v>0</v>
      </c>
      <c r="BD318" s="68"/>
      <c r="BE318" s="67">
        <f t="shared" si="1829"/>
        <v>0</v>
      </c>
      <c r="BF318" s="68"/>
      <c r="BG318" s="67">
        <f t="shared" si="1830"/>
        <v>0</v>
      </c>
      <c r="BH318" s="68">
        <v>2</v>
      </c>
      <c r="BI318" s="67">
        <f t="shared" si="1831"/>
        <v>330859.2</v>
      </c>
      <c r="BJ318" s="68"/>
      <c r="BK318" s="67">
        <f t="shared" si="1832"/>
        <v>0</v>
      </c>
      <c r="BL318" s="68"/>
      <c r="BM318" s="67">
        <f t="shared" si="1833"/>
        <v>0</v>
      </c>
      <c r="BN318" s="68"/>
      <c r="BO318" s="67">
        <f t="shared" si="1834"/>
        <v>0</v>
      </c>
      <c r="BP318" s="68"/>
      <c r="BQ318" s="67">
        <f t="shared" si="1835"/>
        <v>0</v>
      </c>
      <c r="BR318" s="68"/>
      <c r="BS318" s="67">
        <f t="shared" si="1836"/>
        <v>0</v>
      </c>
      <c r="BT318" s="68"/>
      <c r="BU318" s="67">
        <f t="shared" si="1837"/>
        <v>0</v>
      </c>
      <c r="BV318" s="68"/>
      <c r="BW318" s="67">
        <f t="shared" si="1838"/>
        <v>0</v>
      </c>
      <c r="BX318" s="68"/>
      <c r="BY318" s="67">
        <f t="shared" si="1839"/>
        <v>0</v>
      </c>
      <c r="BZ318" s="68"/>
      <c r="CA318" s="75">
        <f t="shared" si="1840"/>
        <v>0</v>
      </c>
      <c r="CB318" s="68"/>
      <c r="CC318" s="67">
        <f t="shared" si="1841"/>
        <v>0</v>
      </c>
      <c r="CD318" s="68"/>
      <c r="CE318" s="67">
        <f t="shared" si="1842"/>
        <v>0</v>
      </c>
      <c r="CF318" s="68"/>
      <c r="CG318" s="67">
        <f t="shared" si="1843"/>
        <v>0</v>
      </c>
      <c r="CH318" s="68"/>
      <c r="CI318" s="68">
        <f t="shared" si="1844"/>
        <v>0</v>
      </c>
      <c r="CJ318" s="68"/>
      <c r="CK318" s="67">
        <f t="shared" si="1845"/>
        <v>0</v>
      </c>
      <c r="CL318" s="68"/>
      <c r="CM318" s="67">
        <f t="shared" si="1846"/>
        <v>0</v>
      </c>
      <c r="CN318" s="68"/>
      <c r="CO318" s="67">
        <f t="shared" si="1847"/>
        <v>0</v>
      </c>
      <c r="CP318" s="68"/>
      <c r="CQ318" s="67">
        <f t="shared" si="1848"/>
        <v>0</v>
      </c>
      <c r="CR318" s="68"/>
      <c r="CS318" s="67">
        <f t="shared" si="1849"/>
        <v>0</v>
      </c>
      <c r="CT318" s="68"/>
      <c r="CU318" s="67">
        <f t="shared" si="1850"/>
        <v>0</v>
      </c>
      <c r="CV318" s="68"/>
      <c r="CW318" s="67">
        <f t="shared" si="1851"/>
        <v>0</v>
      </c>
      <c r="CX318" s="82"/>
      <c r="CY318" s="67">
        <f t="shared" si="1852"/>
        <v>0</v>
      </c>
      <c r="CZ318" s="68"/>
      <c r="DA318" s="67">
        <f t="shared" si="1853"/>
        <v>0</v>
      </c>
      <c r="DB318" s="68"/>
      <c r="DC318" s="73">
        <f t="shared" si="1854"/>
        <v>0</v>
      </c>
      <c r="DD318" s="68"/>
      <c r="DE318" s="67">
        <f t="shared" si="1855"/>
        <v>0</v>
      </c>
      <c r="DF318" s="83"/>
      <c r="DG318" s="67">
        <f t="shared" si="1856"/>
        <v>0</v>
      </c>
      <c r="DH318" s="68"/>
      <c r="DI318" s="67">
        <f t="shared" si="1857"/>
        <v>0</v>
      </c>
      <c r="DJ318" s="68"/>
      <c r="DK318" s="67">
        <f t="shared" si="1858"/>
        <v>0</v>
      </c>
      <c r="DL318" s="68"/>
      <c r="DM318" s="75">
        <f t="shared" si="1859"/>
        <v>0</v>
      </c>
      <c r="DN318" s="77">
        <f t="shared" si="1860"/>
        <v>17</v>
      </c>
      <c r="DO318" s="75">
        <f t="shared" si="1860"/>
        <v>2633087.8000000003</v>
      </c>
    </row>
    <row r="319" spans="1:119" ht="30" customHeight="1" x14ac:dyDescent="0.25">
      <c r="A319" s="78"/>
      <c r="B319" s="79">
        <v>278</v>
      </c>
      <c r="C319" s="60" t="s">
        <v>446</v>
      </c>
      <c r="D319" s="61">
        <v>22900</v>
      </c>
      <c r="E319" s="80">
        <v>2.42</v>
      </c>
      <c r="F319" s="80"/>
      <c r="G319" s="63">
        <v>1</v>
      </c>
      <c r="H319" s="64"/>
      <c r="I319" s="64"/>
      <c r="J319" s="61">
        <v>1.4</v>
      </c>
      <c r="K319" s="61">
        <v>1.68</v>
      </c>
      <c r="L319" s="61">
        <v>2.23</v>
      </c>
      <c r="M319" s="65">
        <v>2.57</v>
      </c>
      <c r="N319" s="68">
        <v>9</v>
      </c>
      <c r="O319" s="67">
        <f t="shared" si="1488"/>
        <v>768093.48</v>
      </c>
      <c r="P319" s="68">
        <v>9</v>
      </c>
      <c r="Q319" s="68">
        <f t="shared" si="1809"/>
        <v>768093.48</v>
      </c>
      <c r="R319" s="68">
        <v>0</v>
      </c>
      <c r="S319" s="67">
        <f t="shared" si="1810"/>
        <v>0</v>
      </c>
      <c r="T319" s="68"/>
      <c r="U319" s="67">
        <f t="shared" si="1811"/>
        <v>0</v>
      </c>
      <c r="V319" s="68"/>
      <c r="W319" s="67">
        <f t="shared" si="1812"/>
        <v>0</v>
      </c>
      <c r="X319" s="68">
        <v>0</v>
      </c>
      <c r="Y319" s="67">
        <f t="shared" si="1813"/>
        <v>0</v>
      </c>
      <c r="Z319" s="68"/>
      <c r="AA319" s="67">
        <f t="shared" si="1814"/>
        <v>0</v>
      </c>
      <c r="AB319" s="68">
        <v>0</v>
      </c>
      <c r="AC319" s="67">
        <f t="shared" si="1815"/>
        <v>0</v>
      </c>
      <c r="AD319" s="68"/>
      <c r="AE319" s="67">
        <f t="shared" si="1816"/>
        <v>0</v>
      </c>
      <c r="AF319" s="68">
        <v>0</v>
      </c>
      <c r="AG319" s="67">
        <f t="shared" si="1817"/>
        <v>0</v>
      </c>
      <c r="AH319" s="70"/>
      <c r="AI319" s="67">
        <f t="shared" si="1818"/>
        <v>0</v>
      </c>
      <c r="AJ319" s="68">
        <v>3</v>
      </c>
      <c r="AK319" s="67">
        <f t="shared" si="1819"/>
        <v>256031.16</v>
      </c>
      <c r="AL319" s="82">
        <v>8</v>
      </c>
      <c r="AM319" s="67">
        <f t="shared" si="1820"/>
        <v>819299.71199999994</v>
      </c>
      <c r="AN319" s="68">
        <v>0</v>
      </c>
      <c r="AO319" s="73">
        <f t="shared" si="1821"/>
        <v>0</v>
      </c>
      <c r="AP319" s="68"/>
      <c r="AQ319" s="67">
        <f t="shared" si="1822"/>
        <v>0</v>
      </c>
      <c r="AR319" s="68">
        <v>0</v>
      </c>
      <c r="AS319" s="68">
        <f t="shared" si="1823"/>
        <v>0</v>
      </c>
      <c r="AT319" s="68">
        <v>5</v>
      </c>
      <c r="AU319" s="68">
        <f t="shared" si="1824"/>
        <v>446114.89999999997</v>
      </c>
      <c r="AV319" s="68">
        <v>0</v>
      </c>
      <c r="AW319" s="67">
        <f t="shared" si="1825"/>
        <v>0</v>
      </c>
      <c r="AX319" s="68">
        <v>0</v>
      </c>
      <c r="AY319" s="67">
        <f t="shared" si="1826"/>
        <v>0</v>
      </c>
      <c r="AZ319" s="68">
        <v>0</v>
      </c>
      <c r="BA319" s="67">
        <f t="shared" si="1827"/>
        <v>0</v>
      </c>
      <c r="BB319" s="68"/>
      <c r="BC319" s="67">
        <f t="shared" si="1828"/>
        <v>0</v>
      </c>
      <c r="BD319" s="68">
        <v>3</v>
      </c>
      <c r="BE319" s="67">
        <f t="shared" si="1829"/>
        <v>256031.16</v>
      </c>
      <c r="BF319" s="68"/>
      <c r="BG319" s="67">
        <f t="shared" si="1830"/>
        <v>0</v>
      </c>
      <c r="BH319" s="68">
        <v>11</v>
      </c>
      <c r="BI319" s="67">
        <f t="shared" si="1831"/>
        <v>1024124.64</v>
      </c>
      <c r="BJ319" s="68">
        <v>0</v>
      </c>
      <c r="BK319" s="67">
        <f t="shared" si="1832"/>
        <v>0</v>
      </c>
      <c r="BL319" s="68">
        <v>0</v>
      </c>
      <c r="BM319" s="67">
        <f t="shared" si="1833"/>
        <v>0</v>
      </c>
      <c r="BN319" s="68">
        <v>4</v>
      </c>
      <c r="BO319" s="67">
        <f t="shared" si="1834"/>
        <v>409649.85599999997</v>
      </c>
      <c r="BP319" s="68">
        <v>3</v>
      </c>
      <c r="BQ319" s="67">
        <f t="shared" si="1835"/>
        <v>279306.71999999997</v>
      </c>
      <c r="BR319" s="68">
        <v>4</v>
      </c>
      <c r="BS319" s="67">
        <f t="shared" si="1836"/>
        <v>465511.19999999995</v>
      </c>
      <c r="BT319" s="68"/>
      <c r="BU319" s="67">
        <f t="shared" si="1837"/>
        <v>0</v>
      </c>
      <c r="BV319" s="68"/>
      <c r="BW319" s="67">
        <f t="shared" si="1838"/>
        <v>0</v>
      </c>
      <c r="BX319" s="68"/>
      <c r="BY319" s="67">
        <f t="shared" si="1839"/>
        <v>0</v>
      </c>
      <c r="BZ319" s="68"/>
      <c r="CA319" s="75">
        <f t="shared" si="1840"/>
        <v>0</v>
      </c>
      <c r="CB319" s="68">
        <v>0</v>
      </c>
      <c r="CC319" s="67">
        <f t="shared" si="1841"/>
        <v>0</v>
      </c>
      <c r="CD319" s="68">
        <v>0</v>
      </c>
      <c r="CE319" s="67">
        <f t="shared" si="1842"/>
        <v>0</v>
      </c>
      <c r="CF319" s="68">
        <v>0</v>
      </c>
      <c r="CG319" s="67">
        <f t="shared" si="1843"/>
        <v>0</v>
      </c>
      <c r="CH319" s="68"/>
      <c r="CI319" s="68">
        <f t="shared" si="1844"/>
        <v>0</v>
      </c>
      <c r="CJ319" s="68"/>
      <c r="CK319" s="67">
        <f t="shared" si="1845"/>
        <v>0</v>
      </c>
      <c r="CL319" s="68">
        <v>0</v>
      </c>
      <c r="CM319" s="67">
        <f t="shared" si="1846"/>
        <v>0</v>
      </c>
      <c r="CN319" s="68"/>
      <c r="CO319" s="67">
        <f t="shared" si="1847"/>
        <v>0</v>
      </c>
      <c r="CP319" s="68"/>
      <c r="CQ319" s="67">
        <f t="shared" si="1848"/>
        <v>0</v>
      </c>
      <c r="CR319" s="68"/>
      <c r="CS319" s="67">
        <f t="shared" si="1849"/>
        <v>0</v>
      </c>
      <c r="CT319" s="68"/>
      <c r="CU319" s="67">
        <f t="shared" si="1850"/>
        <v>0</v>
      </c>
      <c r="CV319" s="68">
        <v>0</v>
      </c>
      <c r="CW319" s="67">
        <f t="shared" si="1851"/>
        <v>0</v>
      </c>
      <c r="CX319" s="82"/>
      <c r="CY319" s="67">
        <f t="shared" si="1852"/>
        <v>0</v>
      </c>
      <c r="CZ319" s="68"/>
      <c r="DA319" s="67">
        <f t="shared" si="1853"/>
        <v>0</v>
      </c>
      <c r="DB319" s="68">
        <v>0</v>
      </c>
      <c r="DC319" s="73">
        <f t="shared" si="1854"/>
        <v>0</v>
      </c>
      <c r="DD319" s="68">
        <v>0</v>
      </c>
      <c r="DE319" s="67">
        <f t="shared" si="1855"/>
        <v>0</v>
      </c>
      <c r="DF319" s="83"/>
      <c r="DG319" s="67">
        <f t="shared" si="1856"/>
        <v>0</v>
      </c>
      <c r="DH319" s="68"/>
      <c r="DI319" s="67">
        <f t="shared" si="1857"/>
        <v>0</v>
      </c>
      <c r="DJ319" s="68"/>
      <c r="DK319" s="67">
        <f t="shared" si="1858"/>
        <v>0</v>
      </c>
      <c r="DL319" s="68">
        <v>1</v>
      </c>
      <c r="DM319" s="75">
        <f t="shared" si="1859"/>
        <v>170909.11199999996</v>
      </c>
      <c r="DN319" s="77">
        <f t="shared" si="1860"/>
        <v>60</v>
      </c>
      <c r="DO319" s="75">
        <f t="shared" si="1860"/>
        <v>5663165.419999999</v>
      </c>
    </row>
    <row r="320" spans="1:119" ht="30" customHeight="1" x14ac:dyDescent="0.25">
      <c r="A320" s="78"/>
      <c r="B320" s="79">
        <v>279</v>
      </c>
      <c r="C320" s="60" t="s">
        <v>447</v>
      </c>
      <c r="D320" s="61">
        <v>22900</v>
      </c>
      <c r="E320" s="80">
        <v>2.69</v>
      </c>
      <c r="F320" s="80"/>
      <c r="G320" s="63">
        <v>1</v>
      </c>
      <c r="H320" s="64"/>
      <c r="I320" s="64"/>
      <c r="J320" s="61">
        <v>1.4</v>
      </c>
      <c r="K320" s="61">
        <v>1.68</v>
      </c>
      <c r="L320" s="61">
        <v>2.23</v>
      </c>
      <c r="M320" s="65">
        <v>2.57</v>
      </c>
      <c r="N320" s="68">
        <v>3</v>
      </c>
      <c r="O320" s="67">
        <f t="shared" si="1488"/>
        <v>284596.62</v>
      </c>
      <c r="P320" s="68">
        <v>7</v>
      </c>
      <c r="Q320" s="68">
        <f t="shared" si="1809"/>
        <v>664058.78</v>
      </c>
      <c r="R320" s="68">
        <v>1</v>
      </c>
      <c r="S320" s="67">
        <f t="shared" si="1810"/>
        <v>94865.540000000008</v>
      </c>
      <c r="T320" s="68"/>
      <c r="U320" s="67">
        <f t="shared" si="1811"/>
        <v>0</v>
      </c>
      <c r="V320" s="68">
        <v>20</v>
      </c>
      <c r="W320" s="67">
        <f t="shared" si="1812"/>
        <v>1897310.8</v>
      </c>
      <c r="X320" s="68">
        <v>0</v>
      </c>
      <c r="Y320" s="67">
        <f t="shared" si="1813"/>
        <v>0</v>
      </c>
      <c r="Z320" s="68"/>
      <c r="AA320" s="67">
        <f t="shared" si="1814"/>
        <v>0</v>
      </c>
      <c r="AB320" s="68">
        <v>0</v>
      </c>
      <c r="AC320" s="67">
        <f t="shared" si="1815"/>
        <v>0</v>
      </c>
      <c r="AD320" s="68"/>
      <c r="AE320" s="67">
        <f t="shared" si="1816"/>
        <v>0</v>
      </c>
      <c r="AF320" s="68">
        <v>0</v>
      </c>
      <c r="AG320" s="67">
        <f t="shared" si="1817"/>
        <v>0</v>
      </c>
      <c r="AH320" s="70"/>
      <c r="AI320" s="67">
        <f t="shared" si="1818"/>
        <v>0</v>
      </c>
      <c r="AJ320" s="68">
        <v>1</v>
      </c>
      <c r="AK320" s="67">
        <f t="shared" si="1819"/>
        <v>94865.540000000008</v>
      </c>
      <c r="AL320" s="82">
        <v>11</v>
      </c>
      <c r="AM320" s="67">
        <f t="shared" si="1820"/>
        <v>1252225.128</v>
      </c>
      <c r="AN320" s="68"/>
      <c r="AO320" s="73">
        <f t="shared" si="1821"/>
        <v>0</v>
      </c>
      <c r="AP320" s="68"/>
      <c r="AQ320" s="67">
        <f t="shared" si="1822"/>
        <v>0</v>
      </c>
      <c r="AR320" s="68">
        <v>0</v>
      </c>
      <c r="AS320" s="68">
        <f t="shared" si="1823"/>
        <v>0</v>
      </c>
      <c r="AT320" s="68">
        <v>1</v>
      </c>
      <c r="AU320" s="68">
        <f t="shared" si="1824"/>
        <v>99177.609999999986</v>
      </c>
      <c r="AV320" s="68">
        <v>0</v>
      </c>
      <c r="AW320" s="67">
        <f t="shared" si="1825"/>
        <v>0</v>
      </c>
      <c r="AX320" s="68">
        <v>0</v>
      </c>
      <c r="AY320" s="67">
        <f t="shared" si="1826"/>
        <v>0</v>
      </c>
      <c r="AZ320" s="68">
        <v>0</v>
      </c>
      <c r="BA320" s="67">
        <f t="shared" si="1827"/>
        <v>0</v>
      </c>
      <c r="BB320" s="68"/>
      <c r="BC320" s="67">
        <f t="shared" si="1828"/>
        <v>0</v>
      </c>
      <c r="BD320" s="68"/>
      <c r="BE320" s="67">
        <f t="shared" si="1829"/>
        <v>0</v>
      </c>
      <c r="BF320" s="68"/>
      <c r="BG320" s="67">
        <f t="shared" si="1830"/>
        <v>0</v>
      </c>
      <c r="BH320" s="68"/>
      <c r="BI320" s="67">
        <f t="shared" si="1831"/>
        <v>0</v>
      </c>
      <c r="BJ320" s="68">
        <v>0</v>
      </c>
      <c r="BK320" s="67">
        <f t="shared" si="1832"/>
        <v>0</v>
      </c>
      <c r="BL320" s="68">
        <v>0</v>
      </c>
      <c r="BM320" s="67">
        <f t="shared" si="1833"/>
        <v>0</v>
      </c>
      <c r="BN320" s="68"/>
      <c r="BO320" s="67">
        <f t="shared" si="1834"/>
        <v>0</v>
      </c>
      <c r="BP320" s="68"/>
      <c r="BQ320" s="67">
        <f t="shared" si="1835"/>
        <v>0</v>
      </c>
      <c r="BR320" s="68"/>
      <c r="BS320" s="67">
        <f t="shared" si="1836"/>
        <v>0</v>
      </c>
      <c r="BT320" s="68"/>
      <c r="BU320" s="67">
        <f t="shared" si="1837"/>
        <v>0</v>
      </c>
      <c r="BV320" s="68"/>
      <c r="BW320" s="67">
        <f t="shared" si="1838"/>
        <v>0</v>
      </c>
      <c r="BX320" s="68"/>
      <c r="BY320" s="67">
        <f t="shared" si="1839"/>
        <v>0</v>
      </c>
      <c r="BZ320" s="68"/>
      <c r="CA320" s="75">
        <f t="shared" si="1840"/>
        <v>0</v>
      </c>
      <c r="CB320" s="68">
        <v>0</v>
      </c>
      <c r="CC320" s="67">
        <f t="shared" si="1841"/>
        <v>0</v>
      </c>
      <c r="CD320" s="68">
        <v>0</v>
      </c>
      <c r="CE320" s="67">
        <f t="shared" si="1842"/>
        <v>0</v>
      </c>
      <c r="CF320" s="68">
        <v>0</v>
      </c>
      <c r="CG320" s="67">
        <f t="shared" si="1843"/>
        <v>0</v>
      </c>
      <c r="CH320" s="68"/>
      <c r="CI320" s="68">
        <f t="shared" si="1844"/>
        <v>0</v>
      </c>
      <c r="CJ320" s="68"/>
      <c r="CK320" s="67">
        <f t="shared" si="1845"/>
        <v>0</v>
      </c>
      <c r="CL320" s="68">
        <v>0</v>
      </c>
      <c r="CM320" s="67">
        <f t="shared" si="1846"/>
        <v>0</v>
      </c>
      <c r="CN320" s="68"/>
      <c r="CO320" s="67">
        <f t="shared" si="1847"/>
        <v>0</v>
      </c>
      <c r="CP320" s="68"/>
      <c r="CQ320" s="67">
        <f t="shared" si="1848"/>
        <v>0</v>
      </c>
      <c r="CR320" s="68"/>
      <c r="CS320" s="67">
        <f t="shared" si="1849"/>
        <v>0</v>
      </c>
      <c r="CT320" s="68"/>
      <c r="CU320" s="67">
        <f t="shared" si="1850"/>
        <v>0</v>
      </c>
      <c r="CV320" s="68">
        <v>0</v>
      </c>
      <c r="CW320" s="67">
        <f t="shared" si="1851"/>
        <v>0</v>
      </c>
      <c r="CX320" s="82"/>
      <c r="CY320" s="67">
        <f t="shared" si="1852"/>
        <v>0</v>
      </c>
      <c r="CZ320" s="68"/>
      <c r="DA320" s="67">
        <f t="shared" si="1853"/>
        <v>0</v>
      </c>
      <c r="DB320" s="68">
        <v>0</v>
      </c>
      <c r="DC320" s="73">
        <f t="shared" si="1854"/>
        <v>0</v>
      </c>
      <c r="DD320" s="68">
        <v>0</v>
      </c>
      <c r="DE320" s="67">
        <f t="shared" si="1855"/>
        <v>0</v>
      </c>
      <c r="DF320" s="83"/>
      <c r="DG320" s="67">
        <f t="shared" si="1856"/>
        <v>0</v>
      </c>
      <c r="DH320" s="68"/>
      <c r="DI320" s="67">
        <f t="shared" si="1857"/>
        <v>0</v>
      </c>
      <c r="DJ320" s="68"/>
      <c r="DK320" s="67">
        <f t="shared" si="1858"/>
        <v>0</v>
      </c>
      <c r="DL320" s="68"/>
      <c r="DM320" s="75">
        <f t="shared" si="1859"/>
        <v>0</v>
      </c>
      <c r="DN320" s="77">
        <f t="shared" si="1860"/>
        <v>44</v>
      </c>
      <c r="DO320" s="75">
        <f t="shared" si="1860"/>
        <v>4387100.0180000002</v>
      </c>
    </row>
    <row r="321" spans="1:119" ht="15.75" customHeight="1" x14ac:dyDescent="0.25">
      <c r="A321" s="78"/>
      <c r="B321" s="79">
        <v>280</v>
      </c>
      <c r="C321" s="60" t="s">
        <v>448</v>
      </c>
      <c r="D321" s="61">
        <v>22900</v>
      </c>
      <c r="E321" s="80">
        <v>4.12</v>
      </c>
      <c r="F321" s="80"/>
      <c r="G321" s="63">
        <v>1</v>
      </c>
      <c r="H321" s="64"/>
      <c r="I321" s="64"/>
      <c r="J321" s="61">
        <v>1.4</v>
      </c>
      <c r="K321" s="61">
        <v>1.68</v>
      </c>
      <c r="L321" s="61">
        <v>2.23</v>
      </c>
      <c r="M321" s="65">
        <v>2.57</v>
      </c>
      <c r="N321" s="68">
        <v>6</v>
      </c>
      <c r="O321" s="67">
        <f t="shared" si="1488"/>
        <v>871775.52</v>
      </c>
      <c r="P321" s="68">
        <v>11</v>
      </c>
      <c r="Q321" s="68">
        <f t="shared" si="1809"/>
        <v>1598255.12</v>
      </c>
      <c r="R321" s="68">
        <v>3</v>
      </c>
      <c r="S321" s="67">
        <f t="shared" si="1810"/>
        <v>435887.76</v>
      </c>
      <c r="T321" s="68"/>
      <c r="U321" s="67">
        <f t="shared" si="1811"/>
        <v>0</v>
      </c>
      <c r="V321" s="68"/>
      <c r="W321" s="67">
        <f t="shared" si="1812"/>
        <v>0</v>
      </c>
      <c r="X321" s="68"/>
      <c r="Y321" s="67">
        <f t="shared" si="1813"/>
        <v>0</v>
      </c>
      <c r="Z321" s="68"/>
      <c r="AA321" s="67">
        <f t="shared" si="1814"/>
        <v>0</v>
      </c>
      <c r="AB321" s="68"/>
      <c r="AC321" s="67">
        <f t="shared" si="1815"/>
        <v>0</v>
      </c>
      <c r="AD321" s="68">
        <v>1</v>
      </c>
      <c r="AE321" s="67">
        <f t="shared" si="1816"/>
        <v>145295.91999999998</v>
      </c>
      <c r="AF321" s="68"/>
      <c r="AG321" s="67">
        <f t="shared" si="1817"/>
        <v>0</v>
      </c>
      <c r="AH321" s="70"/>
      <c r="AI321" s="67">
        <f t="shared" si="1818"/>
        <v>0</v>
      </c>
      <c r="AJ321" s="68">
        <v>5</v>
      </c>
      <c r="AK321" s="67">
        <f t="shared" si="1819"/>
        <v>726479.60000000009</v>
      </c>
      <c r="AL321" s="81"/>
      <c r="AM321" s="67">
        <f t="shared" si="1820"/>
        <v>0</v>
      </c>
      <c r="AN321" s="68"/>
      <c r="AO321" s="73">
        <f t="shared" si="1821"/>
        <v>0</v>
      </c>
      <c r="AP321" s="68"/>
      <c r="AQ321" s="67">
        <f t="shared" si="1822"/>
        <v>0</v>
      </c>
      <c r="AR321" s="68"/>
      <c r="AS321" s="68">
        <f t="shared" si="1823"/>
        <v>0</v>
      </c>
      <c r="AT321" s="68">
        <f>30-14</f>
        <v>16</v>
      </c>
      <c r="AU321" s="68">
        <f t="shared" si="1824"/>
        <v>2430404.4799999995</v>
      </c>
      <c r="AV321" s="68"/>
      <c r="AW321" s="67">
        <f t="shared" si="1825"/>
        <v>0</v>
      </c>
      <c r="AX321" s="68"/>
      <c r="AY321" s="67">
        <f t="shared" si="1826"/>
        <v>0</v>
      </c>
      <c r="AZ321" s="68"/>
      <c r="BA321" s="67">
        <f t="shared" si="1827"/>
        <v>0</v>
      </c>
      <c r="BB321" s="68"/>
      <c r="BC321" s="67">
        <f t="shared" si="1828"/>
        <v>0</v>
      </c>
      <c r="BD321" s="68"/>
      <c r="BE321" s="67">
        <f t="shared" si="1829"/>
        <v>0</v>
      </c>
      <c r="BF321" s="68">
        <v>3</v>
      </c>
      <c r="BG321" s="67">
        <f t="shared" si="1830"/>
        <v>475513.92</v>
      </c>
      <c r="BH321" s="68"/>
      <c r="BI321" s="67">
        <f t="shared" si="1831"/>
        <v>0</v>
      </c>
      <c r="BJ321" s="68"/>
      <c r="BK321" s="67">
        <f t="shared" si="1832"/>
        <v>0</v>
      </c>
      <c r="BL321" s="68"/>
      <c r="BM321" s="67">
        <f t="shared" si="1833"/>
        <v>0</v>
      </c>
      <c r="BN321" s="68">
        <f>4-2</f>
        <v>2</v>
      </c>
      <c r="BO321" s="67">
        <f t="shared" si="1834"/>
        <v>348710.20799999998</v>
      </c>
      <c r="BP321" s="68">
        <v>1</v>
      </c>
      <c r="BQ321" s="67">
        <f t="shared" si="1835"/>
        <v>158504.63999999998</v>
      </c>
      <c r="BR321" s="68"/>
      <c r="BS321" s="67">
        <f t="shared" si="1836"/>
        <v>0</v>
      </c>
      <c r="BT321" s="68"/>
      <c r="BU321" s="67">
        <f t="shared" si="1837"/>
        <v>0</v>
      </c>
      <c r="BV321" s="68">
        <v>1</v>
      </c>
      <c r="BW321" s="67">
        <f t="shared" si="1838"/>
        <v>198130.8</v>
      </c>
      <c r="BX321" s="68"/>
      <c r="BY321" s="67">
        <f t="shared" si="1839"/>
        <v>0</v>
      </c>
      <c r="BZ321" s="68"/>
      <c r="CA321" s="75">
        <f t="shared" si="1840"/>
        <v>0</v>
      </c>
      <c r="CB321" s="68"/>
      <c r="CC321" s="67">
        <f t="shared" si="1841"/>
        <v>0</v>
      </c>
      <c r="CD321" s="68"/>
      <c r="CE321" s="67">
        <f t="shared" si="1842"/>
        <v>0</v>
      </c>
      <c r="CF321" s="68"/>
      <c r="CG321" s="67">
        <f t="shared" si="1843"/>
        <v>0</v>
      </c>
      <c r="CH321" s="68"/>
      <c r="CI321" s="68">
        <f t="shared" si="1844"/>
        <v>0</v>
      </c>
      <c r="CJ321" s="68"/>
      <c r="CK321" s="67">
        <f t="shared" si="1845"/>
        <v>0</v>
      </c>
      <c r="CL321" s="68"/>
      <c r="CM321" s="67">
        <f t="shared" si="1846"/>
        <v>0</v>
      </c>
      <c r="CN321" s="68"/>
      <c r="CO321" s="67">
        <f t="shared" si="1847"/>
        <v>0</v>
      </c>
      <c r="CP321" s="68"/>
      <c r="CQ321" s="67">
        <f t="shared" si="1848"/>
        <v>0</v>
      </c>
      <c r="CR321" s="68">
        <v>1</v>
      </c>
      <c r="CS321" s="67">
        <f t="shared" si="1849"/>
        <v>149258.53599999996</v>
      </c>
      <c r="CT321" s="68"/>
      <c r="CU321" s="67">
        <f t="shared" si="1850"/>
        <v>0</v>
      </c>
      <c r="CV321" s="68"/>
      <c r="CW321" s="67">
        <f t="shared" si="1851"/>
        <v>0</v>
      </c>
      <c r="CX321" s="82"/>
      <c r="CY321" s="67">
        <f t="shared" si="1852"/>
        <v>0</v>
      </c>
      <c r="CZ321" s="68"/>
      <c r="DA321" s="67">
        <f t="shared" si="1853"/>
        <v>0</v>
      </c>
      <c r="DB321" s="68"/>
      <c r="DC321" s="73">
        <f t="shared" si="1854"/>
        <v>0</v>
      </c>
      <c r="DD321" s="68"/>
      <c r="DE321" s="67">
        <f t="shared" si="1855"/>
        <v>0</v>
      </c>
      <c r="DF321" s="83"/>
      <c r="DG321" s="67">
        <f t="shared" si="1856"/>
        <v>0</v>
      </c>
      <c r="DH321" s="68"/>
      <c r="DI321" s="67">
        <f t="shared" si="1857"/>
        <v>0</v>
      </c>
      <c r="DJ321" s="68"/>
      <c r="DK321" s="67">
        <f t="shared" si="1858"/>
        <v>0</v>
      </c>
      <c r="DL321" s="68"/>
      <c r="DM321" s="75">
        <f t="shared" si="1859"/>
        <v>0</v>
      </c>
      <c r="DN321" s="77">
        <f t="shared" si="1860"/>
        <v>50</v>
      </c>
      <c r="DO321" s="75">
        <f t="shared" si="1860"/>
        <v>7538216.5039999997</v>
      </c>
    </row>
    <row r="322" spans="1:119" ht="30" customHeight="1" x14ac:dyDescent="0.25">
      <c r="A322" s="78"/>
      <c r="B322" s="79">
        <v>281</v>
      </c>
      <c r="C322" s="60" t="s">
        <v>449</v>
      </c>
      <c r="D322" s="61">
        <v>22900</v>
      </c>
      <c r="E322" s="80">
        <v>1.1599999999999999</v>
      </c>
      <c r="F322" s="80"/>
      <c r="G322" s="63">
        <v>1</v>
      </c>
      <c r="H322" s="64"/>
      <c r="I322" s="64"/>
      <c r="J322" s="61">
        <v>1.4</v>
      </c>
      <c r="K322" s="61">
        <v>1.68</v>
      </c>
      <c r="L322" s="61">
        <v>2.23</v>
      </c>
      <c r="M322" s="65">
        <v>2.57</v>
      </c>
      <c r="N322" s="68"/>
      <c r="O322" s="67">
        <f t="shared" si="1488"/>
        <v>0</v>
      </c>
      <c r="P322" s="68">
        <v>0</v>
      </c>
      <c r="Q322" s="68">
        <f t="shared" si="1809"/>
        <v>0</v>
      </c>
      <c r="R322" s="68">
        <v>64</v>
      </c>
      <c r="S322" s="67">
        <f t="shared" si="1810"/>
        <v>2618147.8399999994</v>
      </c>
      <c r="T322" s="68"/>
      <c r="U322" s="67">
        <f t="shared" si="1811"/>
        <v>0</v>
      </c>
      <c r="V322" s="68"/>
      <c r="W322" s="67">
        <f t="shared" si="1812"/>
        <v>0</v>
      </c>
      <c r="X322" s="68">
        <v>0</v>
      </c>
      <c r="Y322" s="67">
        <f t="shared" si="1813"/>
        <v>0</v>
      </c>
      <c r="Z322" s="68"/>
      <c r="AA322" s="67">
        <f t="shared" si="1814"/>
        <v>0</v>
      </c>
      <c r="AB322" s="68">
        <v>0</v>
      </c>
      <c r="AC322" s="67">
        <f t="shared" si="1815"/>
        <v>0</v>
      </c>
      <c r="AD322" s="68"/>
      <c r="AE322" s="67">
        <f t="shared" si="1816"/>
        <v>0</v>
      </c>
      <c r="AF322" s="68">
        <v>0</v>
      </c>
      <c r="AG322" s="67">
        <f t="shared" si="1817"/>
        <v>0</v>
      </c>
      <c r="AH322" s="70"/>
      <c r="AI322" s="67">
        <f t="shared" si="1818"/>
        <v>0</v>
      </c>
      <c r="AJ322" s="68"/>
      <c r="AK322" s="67">
        <f t="shared" si="1819"/>
        <v>0</v>
      </c>
      <c r="AL322" s="82"/>
      <c r="AM322" s="102">
        <f t="shared" si="1820"/>
        <v>0</v>
      </c>
      <c r="AN322" s="68"/>
      <c r="AO322" s="73">
        <f t="shared" si="1821"/>
        <v>0</v>
      </c>
      <c r="AP322" s="68"/>
      <c r="AQ322" s="67">
        <f t="shared" si="1822"/>
        <v>0</v>
      </c>
      <c r="AR322" s="68">
        <v>0</v>
      </c>
      <c r="AS322" s="68">
        <f t="shared" si="1823"/>
        <v>0</v>
      </c>
      <c r="AT322" s="68"/>
      <c r="AU322" s="68">
        <f t="shared" si="1824"/>
        <v>0</v>
      </c>
      <c r="AV322" s="68">
        <v>0</v>
      </c>
      <c r="AW322" s="67">
        <f t="shared" si="1825"/>
        <v>0</v>
      </c>
      <c r="AX322" s="68">
        <v>0</v>
      </c>
      <c r="AY322" s="67">
        <f t="shared" si="1826"/>
        <v>0</v>
      </c>
      <c r="AZ322" s="68">
        <v>0</v>
      </c>
      <c r="BA322" s="67">
        <f t="shared" si="1827"/>
        <v>0</v>
      </c>
      <c r="BB322" s="68"/>
      <c r="BC322" s="67">
        <f t="shared" si="1828"/>
        <v>0</v>
      </c>
      <c r="BD322" s="68"/>
      <c r="BE322" s="67">
        <f t="shared" si="1829"/>
        <v>0</v>
      </c>
      <c r="BF322" s="68"/>
      <c r="BG322" s="67">
        <f t="shared" si="1830"/>
        <v>0</v>
      </c>
      <c r="BH322" s="68"/>
      <c r="BI322" s="67">
        <f t="shared" si="1831"/>
        <v>0</v>
      </c>
      <c r="BJ322" s="68">
        <v>0</v>
      </c>
      <c r="BK322" s="67">
        <f t="shared" si="1832"/>
        <v>0</v>
      </c>
      <c r="BL322" s="68">
        <v>0</v>
      </c>
      <c r="BM322" s="67">
        <f t="shared" si="1833"/>
        <v>0</v>
      </c>
      <c r="BN322" s="68"/>
      <c r="BO322" s="67">
        <f t="shared" si="1834"/>
        <v>0</v>
      </c>
      <c r="BP322" s="68"/>
      <c r="BQ322" s="67">
        <f t="shared" si="1835"/>
        <v>0</v>
      </c>
      <c r="BR322" s="68"/>
      <c r="BS322" s="67">
        <f t="shared" si="1836"/>
        <v>0</v>
      </c>
      <c r="BT322" s="68"/>
      <c r="BU322" s="67">
        <f t="shared" si="1837"/>
        <v>0</v>
      </c>
      <c r="BV322" s="68"/>
      <c r="BW322" s="67">
        <f t="shared" si="1838"/>
        <v>0</v>
      </c>
      <c r="BX322" s="68"/>
      <c r="BY322" s="67">
        <f t="shared" si="1839"/>
        <v>0</v>
      </c>
      <c r="BZ322" s="68"/>
      <c r="CA322" s="75">
        <f t="shared" si="1840"/>
        <v>0</v>
      </c>
      <c r="CB322" s="68">
        <v>0</v>
      </c>
      <c r="CC322" s="67">
        <f t="shared" si="1841"/>
        <v>0</v>
      </c>
      <c r="CD322" s="68">
        <v>0</v>
      </c>
      <c r="CE322" s="67">
        <f t="shared" si="1842"/>
        <v>0</v>
      </c>
      <c r="CF322" s="68">
        <v>0</v>
      </c>
      <c r="CG322" s="67">
        <f t="shared" si="1843"/>
        <v>0</v>
      </c>
      <c r="CH322" s="68"/>
      <c r="CI322" s="68">
        <f t="shared" si="1844"/>
        <v>0</v>
      </c>
      <c r="CJ322" s="68"/>
      <c r="CK322" s="67">
        <f t="shared" si="1845"/>
        <v>0</v>
      </c>
      <c r="CL322" s="68">
        <v>0</v>
      </c>
      <c r="CM322" s="67">
        <f t="shared" si="1846"/>
        <v>0</v>
      </c>
      <c r="CN322" s="68"/>
      <c r="CO322" s="67">
        <f t="shared" si="1847"/>
        <v>0</v>
      </c>
      <c r="CP322" s="68"/>
      <c r="CQ322" s="67">
        <f t="shared" si="1848"/>
        <v>0</v>
      </c>
      <c r="CR322" s="68">
        <v>1</v>
      </c>
      <c r="CS322" s="67">
        <f t="shared" si="1849"/>
        <v>42024.247999999985</v>
      </c>
      <c r="CT322" s="68"/>
      <c r="CU322" s="67">
        <f t="shared" si="1850"/>
        <v>0</v>
      </c>
      <c r="CV322" s="68">
        <v>0</v>
      </c>
      <c r="CW322" s="67">
        <f t="shared" si="1851"/>
        <v>0</v>
      </c>
      <c r="CX322" s="82">
        <v>5</v>
      </c>
      <c r="CY322" s="67">
        <f t="shared" si="1852"/>
        <v>200823.84</v>
      </c>
      <c r="CZ322" s="68"/>
      <c r="DA322" s="67">
        <f t="shared" si="1853"/>
        <v>0</v>
      </c>
      <c r="DB322" s="68">
        <v>0</v>
      </c>
      <c r="DC322" s="73">
        <f t="shared" si="1854"/>
        <v>0</v>
      </c>
      <c r="DD322" s="68">
        <v>0</v>
      </c>
      <c r="DE322" s="67">
        <f t="shared" si="1855"/>
        <v>0</v>
      </c>
      <c r="DF322" s="83"/>
      <c r="DG322" s="67">
        <f t="shared" si="1856"/>
        <v>0</v>
      </c>
      <c r="DH322" s="68"/>
      <c r="DI322" s="67">
        <f t="shared" si="1857"/>
        <v>0</v>
      </c>
      <c r="DJ322" s="68"/>
      <c r="DK322" s="67">
        <f t="shared" si="1858"/>
        <v>0</v>
      </c>
      <c r="DL322" s="68"/>
      <c r="DM322" s="75">
        <f t="shared" si="1859"/>
        <v>0</v>
      </c>
      <c r="DN322" s="77">
        <f t="shared" si="1860"/>
        <v>70</v>
      </c>
      <c r="DO322" s="75">
        <f t="shared" si="1860"/>
        <v>2860995.9279999994</v>
      </c>
    </row>
    <row r="323" spans="1:119" ht="30" customHeight="1" x14ac:dyDescent="0.25">
      <c r="A323" s="78"/>
      <c r="B323" s="79">
        <v>282</v>
      </c>
      <c r="C323" s="60" t="s">
        <v>450</v>
      </c>
      <c r="D323" s="61">
        <v>22900</v>
      </c>
      <c r="E323" s="80">
        <v>1.95</v>
      </c>
      <c r="F323" s="80"/>
      <c r="G323" s="63">
        <v>1</v>
      </c>
      <c r="H323" s="64"/>
      <c r="I323" s="64"/>
      <c r="J323" s="61">
        <v>1.4</v>
      </c>
      <c r="K323" s="61">
        <v>1.68</v>
      </c>
      <c r="L323" s="61">
        <v>2.23</v>
      </c>
      <c r="M323" s="65">
        <v>2.57</v>
      </c>
      <c r="N323" s="68">
        <v>88</v>
      </c>
      <c r="O323" s="67">
        <f>(N323*$D323*$E323*$G323*$J323*$O$8)</f>
        <v>6051645.6000000006</v>
      </c>
      <c r="P323" s="68">
        <v>67</v>
      </c>
      <c r="Q323" s="68">
        <f t="shared" si="1809"/>
        <v>4607502.8999999994</v>
      </c>
      <c r="R323" s="68">
        <v>56</v>
      </c>
      <c r="S323" s="67">
        <f t="shared" si="1810"/>
        <v>3851047.2</v>
      </c>
      <c r="T323" s="68"/>
      <c r="U323" s="67">
        <f t="shared" si="1811"/>
        <v>0</v>
      </c>
      <c r="V323" s="68">
        <v>13</v>
      </c>
      <c r="W323" s="67">
        <f t="shared" si="1812"/>
        <v>893993.10000000009</v>
      </c>
      <c r="X323" s="68">
        <v>0</v>
      </c>
      <c r="Y323" s="67">
        <f t="shared" si="1813"/>
        <v>0</v>
      </c>
      <c r="Z323" s="68"/>
      <c r="AA323" s="67">
        <f t="shared" si="1814"/>
        <v>0</v>
      </c>
      <c r="AB323" s="68">
        <v>0</v>
      </c>
      <c r="AC323" s="67">
        <f t="shared" si="1815"/>
        <v>0</v>
      </c>
      <c r="AD323" s="68">
        <v>21</v>
      </c>
      <c r="AE323" s="67">
        <f t="shared" si="1816"/>
        <v>1444142.7000000002</v>
      </c>
      <c r="AF323" s="68">
        <v>0</v>
      </c>
      <c r="AG323" s="67">
        <f t="shared" si="1817"/>
        <v>0</v>
      </c>
      <c r="AH323" s="70"/>
      <c r="AI323" s="67">
        <f t="shared" si="1818"/>
        <v>0</v>
      </c>
      <c r="AJ323" s="68">
        <v>60</v>
      </c>
      <c r="AK323" s="73">
        <f t="shared" si="1819"/>
        <v>4126122</v>
      </c>
      <c r="AL323" s="82">
        <v>10</v>
      </c>
      <c r="AM323" s="67">
        <f t="shared" si="1820"/>
        <v>825224.4</v>
      </c>
      <c r="AN323" s="83">
        <v>4</v>
      </c>
      <c r="AO323" s="73">
        <f t="shared" si="1821"/>
        <v>330089.76</v>
      </c>
      <c r="AP323" s="68"/>
      <c r="AQ323" s="67">
        <f t="shared" si="1822"/>
        <v>0</v>
      </c>
      <c r="AR323" s="68"/>
      <c r="AS323" s="68">
        <f t="shared" si="1823"/>
        <v>0</v>
      </c>
      <c r="AT323" s="68">
        <v>42</v>
      </c>
      <c r="AU323" s="68">
        <f t="shared" si="1824"/>
        <v>3019571.0999999996</v>
      </c>
      <c r="AV323" s="68">
        <v>0</v>
      </c>
      <c r="AW323" s="67">
        <f t="shared" si="1825"/>
        <v>0</v>
      </c>
      <c r="AX323" s="68">
        <v>0</v>
      </c>
      <c r="AY323" s="67">
        <f t="shared" si="1826"/>
        <v>0</v>
      </c>
      <c r="AZ323" s="68">
        <v>0</v>
      </c>
      <c r="BA323" s="67">
        <f t="shared" si="1827"/>
        <v>0</v>
      </c>
      <c r="BB323" s="68">
        <v>5</v>
      </c>
      <c r="BC323" s="67">
        <f t="shared" si="1828"/>
        <v>343843.5</v>
      </c>
      <c r="BD323" s="68">
        <v>4</v>
      </c>
      <c r="BE323" s="67">
        <f t="shared" si="1829"/>
        <v>275074.8</v>
      </c>
      <c r="BF323" s="68">
        <v>25</v>
      </c>
      <c r="BG323" s="67">
        <f t="shared" si="1830"/>
        <v>1875510</v>
      </c>
      <c r="BH323" s="68">
        <v>41</v>
      </c>
      <c r="BI323" s="67">
        <f t="shared" si="1831"/>
        <v>3075836.4</v>
      </c>
      <c r="BJ323" s="68">
        <v>0</v>
      </c>
      <c r="BK323" s="67">
        <f t="shared" si="1832"/>
        <v>0</v>
      </c>
      <c r="BL323" s="68">
        <v>0</v>
      </c>
      <c r="BM323" s="67">
        <f t="shared" si="1833"/>
        <v>0</v>
      </c>
      <c r="BN323" s="68">
        <f>28-6</f>
        <v>22</v>
      </c>
      <c r="BO323" s="67">
        <f t="shared" si="1834"/>
        <v>1815493.6800000002</v>
      </c>
      <c r="BP323" s="68">
        <v>4</v>
      </c>
      <c r="BQ323" s="67">
        <f t="shared" si="1835"/>
        <v>300081.59999999998</v>
      </c>
      <c r="BR323" s="68">
        <v>5</v>
      </c>
      <c r="BS323" s="67">
        <f t="shared" si="1836"/>
        <v>468877.5</v>
      </c>
      <c r="BT323" s="68"/>
      <c r="BU323" s="67">
        <f t="shared" si="1837"/>
        <v>0</v>
      </c>
      <c r="BV323" s="68">
        <v>13</v>
      </c>
      <c r="BW323" s="67">
        <f t="shared" si="1838"/>
        <v>1219081.5</v>
      </c>
      <c r="BX323" s="68">
        <v>8</v>
      </c>
      <c r="BY323" s="67">
        <f t="shared" si="1839"/>
        <v>600163.19999999995</v>
      </c>
      <c r="BZ323" s="68">
        <v>7</v>
      </c>
      <c r="CA323" s="75">
        <f t="shared" si="1840"/>
        <v>525142.79999999993</v>
      </c>
      <c r="CB323" s="68">
        <v>0</v>
      </c>
      <c r="CC323" s="67">
        <f t="shared" si="1841"/>
        <v>0</v>
      </c>
      <c r="CD323" s="68">
        <v>0</v>
      </c>
      <c r="CE323" s="67">
        <f t="shared" si="1842"/>
        <v>0</v>
      </c>
      <c r="CF323" s="68"/>
      <c r="CG323" s="67">
        <f t="shared" si="1843"/>
        <v>0</v>
      </c>
      <c r="CH323" s="68"/>
      <c r="CI323" s="68">
        <f t="shared" si="1844"/>
        <v>0</v>
      </c>
      <c r="CJ323" s="68"/>
      <c r="CK323" s="67">
        <f t="shared" si="1845"/>
        <v>0</v>
      </c>
      <c r="CL323" s="68">
        <v>0</v>
      </c>
      <c r="CM323" s="67">
        <f t="shared" si="1846"/>
        <v>0</v>
      </c>
      <c r="CN323" s="68"/>
      <c r="CO323" s="67">
        <f t="shared" si="1847"/>
        <v>0</v>
      </c>
      <c r="CP323" s="68"/>
      <c r="CQ323" s="67">
        <f t="shared" si="1848"/>
        <v>0</v>
      </c>
      <c r="CR323" s="68">
        <v>1</v>
      </c>
      <c r="CS323" s="67">
        <f t="shared" si="1849"/>
        <v>70644.209999999992</v>
      </c>
      <c r="CT323" s="68">
        <v>5</v>
      </c>
      <c r="CU323" s="67">
        <f t="shared" si="1850"/>
        <v>353221.05</v>
      </c>
      <c r="CV323" s="68">
        <v>0</v>
      </c>
      <c r="CW323" s="67">
        <f t="shared" si="1851"/>
        <v>0</v>
      </c>
      <c r="CX323" s="82">
        <v>2</v>
      </c>
      <c r="CY323" s="67">
        <f t="shared" si="1852"/>
        <v>135036.72</v>
      </c>
      <c r="CZ323" s="68"/>
      <c r="DA323" s="67">
        <f t="shared" si="1853"/>
        <v>0</v>
      </c>
      <c r="DB323" s="68">
        <v>0</v>
      </c>
      <c r="DC323" s="73">
        <f t="shared" si="1854"/>
        <v>0</v>
      </c>
      <c r="DD323" s="68">
        <v>0</v>
      </c>
      <c r="DE323" s="67">
        <f t="shared" si="1855"/>
        <v>0</v>
      </c>
      <c r="DF323" s="83"/>
      <c r="DG323" s="67">
        <f t="shared" si="1856"/>
        <v>0</v>
      </c>
      <c r="DH323" s="68">
        <v>1</v>
      </c>
      <c r="DI323" s="67">
        <f t="shared" si="1857"/>
        <v>84773.051999999981</v>
      </c>
      <c r="DJ323" s="68"/>
      <c r="DK323" s="67">
        <f t="shared" si="1858"/>
        <v>0</v>
      </c>
      <c r="DL323" s="68"/>
      <c r="DM323" s="75">
        <f t="shared" si="1859"/>
        <v>0</v>
      </c>
      <c r="DN323" s="77">
        <f t="shared" si="1860"/>
        <v>504</v>
      </c>
      <c r="DO323" s="75">
        <f t="shared" si="1860"/>
        <v>36292118.772</v>
      </c>
    </row>
    <row r="324" spans="1:119" ht="30" customHeight="1" x14ac:dyDescent="0.25">
      <c r="A324" s="78"/>
      <c r="B324" s="79">
        <v>283</v>
      </c>
      <c r="C324" s="60" t="s">
        <v>451</v>
      </c>
      <c r="D324" s="61">
        <v>22900</v>
      </c>
      <c r="E324" s="80">
        <v>2.46</v>
      </c>
      <c r="F324" s="80"/>
      <c r="G324" s="63">
        <v>1</v>
      </c>
      <c r="H324" s="64"/>
      <c r="I324" s="64"/>
      <c r="J324" s="61">
        <v>1.4</v>
      </c>
      <c r="K324" s="61">
        <v>1.68</v>
      </c>
      <c r="L324" s="61">
        <v>2.23</v>
      </c>
      <c r="M324" s="65">
        <v>2.57</v>
      </c>
      <c r="N324" s="68">
        <v>19</v>
      </c>
      <c r="O324" s="67">
        <f t="shared" si="1488"/>
        <v>1648332.84</v>
      </c>
      <c r="P324" s="68">
        <v>3</v>
      </c>
      <c r="Q324" s="68">
        <f t="shared" si="1809"/>
        <v>260263.08000000002</v>
      </c>
      <c r="R324" s="68"/>
      <c r="S324" s="67">
        <f t="shared" si="1810"/>
        <v>0</v>
      </c>
      <c r="T324" s="68"/>
      <c r="U324" s="67">
        <f t="shared" si="1811"/>
        <v>0</v>
      </c>
      <c r="V324" s="68"/>
      <c r="W324" s="67">
        <f t="shared" si="1812"/>
        <v>0</v>
      </c>
      <c r="X324" s="68">
        <v>0</v>
      </c>
      <c r="Y324" s="67">
        <f t="shared" si="1813"/>
        <v>0</v>
      </c>
      <c r="Z324" s="68"/>
      <c r="AA324" s="67">
        <f t="shared" si="1814"/>
        <v>0</v>
      </c>
      <c r="AB324" s="68">
        <v>0</v>
      </c>
      <c r="AC324" s="67">
        <f t="shared" si="1815"/>
        <v>0</v>
      </c>
      <c r="AD324" s="68"/>
      <c r="AE324" s="67">
        <f t="shared" si="1816"/>
        <v>0</v>
      </c>
      <c r="AF324" s="68">
        <v>0</v>
      </c>
      <c r="AG324" s="67">
        <f t="shared" si="1817"/>
        <v>0</v>
      </c>
      <c r="AH324" s="70"/>
      <c r="AI324" s="67">
        <f t="shared" si="1818"/>
        <v>0</v>
      </c>
      <c r="AJ324" s="68">
        <v>3</v>
      </c>
      <c r="AK324" s="67">
        <f t="shared" si="1819"/>
        <v>260263.08000000002</v>
      </c>
      <c r="AL324" s="82">
        <v>1</v>
      </c>
      <c r="AM324" s="120">
        <f t="shared" si="1820"/>
        <v>104105.232</v>
      </c>
      <c r="AN324" s="68"/>
      <c r="AO324" s="73">
        <f t="shared" si="1821"/>
        <v>0</v>
      </c>
      <c r="AP324" s="68"/>
      <c r="AQ324" s="67">
        <f t="shared" si="1822"/>
        <v>0</v>
      </c>
      <c r="AR324" s="68"/>
      <c r="AS324" s="68">
        <f t="shared" si="1823"/>
        <v>0</v>
      </c>
      <c r="AT324" s="68">
        <v>2</v>
      </c>
      <c r="AU324" s="68">
        <f t="shared" si="1824"/>
        <v>181395.47999999995</v>
      </c>
      <c r="AV324" s="68">
        <v>0</v>
      </c>
      <c r="AW324" s="67">
        <f t="shared" si="1825"/>
        <v>0</v>
      </c>
      <c r="AX324" s="68">
        <v>0</v>
      </c>
      <c r="AY324" s="67">
        <f t="shared" si="1826"/>
        <v>0</v>
      </c>
      <c r="AZ324" s="68">
        <v>0</v>
      </c>
      <c r="BA324" s="67">
        <f t="shared" si="1827"/>
        <v>0</v>
      </c>
      <c r="BB324" s="68"/>
      <c r="BC324" s="67">
        <f t="shared" si="1828"/>
        <v>0</v>
      </c>
      <c r="BD324" s="68"/>
      <c r="BE324" s="67">
        <f t="shared" si="1829"/>
        <v>0</v>
      </c>
      <c r="BF324" s="68"/>
      <c r="BG324" s="67">
        <f t="shared" si="1830"/>
        <v>0</v>
      </c>
      <c r="BH324" s="68">
        <v>9</v>
      </c>
      <c r="BI324" s="67">
        <f t="shared" si="1831"/>
        <v>851770.08</v>
      </c>
      <c r="BJ324" s="68">
        <v>0</v>
      </c>
      <c r="BK324" s="67">
        <f t="shared" si="1832"/>
        <v>0</v>
      </c>
      <c r="BL324" s="68">
        <v>0</v>
      </c>
      <c r="BM324" s="67">
        <f t="shared" si="1833"/>
        <v>0</v>
      </c>
      <c r="BN324" s="68">
        <v>3</v>
      </c>
      <c r="BO324" s="67">
        <f t="shared" si="1834"/>
        <v>312315.696</v>
      </c>
      <c r="BP324" s="68"/>
      <c r="BQ324" s="67">
        <f t="shared" si="1835"/>
        <v>0</v>
      </c>
      <c r="BR324" s="68"/>
      <c r="BS324" s="67">
        <f t="shared" si="1836"/>
        <v>0</v>
      </c>
      <c r="BT324" s="68"/>
      <c r="BU324" s="67">
        <f t="shared" si="1837"/>
        <v>0</v>
      </c>
      <c r="BV324" s="68"/>
      <c r="BW324" s="67">
        <f t="shared" si="1838"/>
        <v>0</v>
      </c>
      <c r="BX324" s="68">
        <v>4</v>
      </c>
      <c r="BY324" s="67">
        <f t="shared" si="1839"/>
        <v>378564.48</v>
      </c>
      <c r="BZ324" s="68"/>
      <c r="CA324" s="75">
        <f t="shared" si="1840"/>
        <v>0</v>
      </c>
      <c r="CB324" s="68">
        <v>0</v>
      </c>
      <c r="CC324" s="67">
        <f t="shared" si="1841"/>
        <v>0</v>
      </c>
      <c r="CD324" s="68">
        <v>0</v>
      </c>
      <c r="CE324" s="67">
        <f t="shared" si="1842"/>
        <v>0</v>
      </c>
      <c r="CF324" s="68"/>
      <c r="CG324" s="67">
        <f t="shared" si="1843"/>
        <v>0</v>
      </c>
      <c r="CH324" s="68"/>
      <c r="CI324" s="68">
        <f t="shared" si="1844"/>
        <v>0</v>
      </c>
      <c r="CJ324" s="68"/>
      <c r="CK324" s="67">
        <f t="shared" si="1845"/>
        <v>0</v>
      </c>
      <c r="CL324" s="68">
        <v>0</v>
      </c>
      <c r="CM324" s="67">
        <f t="shared" si="1846"/>
        <v>0</v>
      </c>
      <c r="CN324" s="68"/>
      <c r="CO324" s="67">
        <f t="shared" si="1847"/>
        <v>0</v>
      </c>
      <c r="CP324" s="68"/>
      <c r="CQ324" s="67">
        <f t="shared" si="1848"/>
        <v>0</v>
      </c>
      <c r="CR324" s="68"/>
      <c r="CS324" s="67">
        <f t="shared" si="1849"/>
        <v>0</v>
      </c>
      <c r="CT324" s="68"/>
      <c r="CU324" s="67">
        <f t="shared" si="1850"/>
        <v>0</v>
      </c>
      <c r="CV324" s="68">
        <v>0</v>
      </c>
      <c r="CW324" s="67">
        <f t="shared" si="1851"/>
        <v>0</v>
      </c>
      <c r="CX324" s="82"/>
      <c r="CY324" s="67">
        <f t="shared" si="1852"/>
        <v>0</v>
      </c>
      <c r="CZ324" s="68"/>
      <c r="DA324" s="67">
        <f t="shared" si="1853"/>
        <v>0</v>
      </c>
      <c r="DB324" s="68">
        <v>0</v>
      </c>
      <c r="DC324" s="73">
        <f t="shared" si="1854"/>
        <v>0</v>
      </c>
      <c r="DD324" s="68">
        <v>0</v>
      </c>
      <c r="DE324" s="67">
        <f t="shared" si="1855"/>
        <v>0</v>
      </c>
      <c r="DF324" s="83"/>
      <c r="DG324" s="67">
        <f t="shared" si="1856"/>
        <v>0</v>
      </c>
      <c r="DH324" s="68"/>
      <c r="DI324" s="67">
        <f t="shared" si="1857"/>
        <v>0</v>
      </c>
      <c r="DJ324" s="68"/>
      <c r="DK324" s="67">
        <f t="shared" si="1858"/>
        <v>0</v>
      </c>
      <c r="DL324" s="68"/>
      <c r="DM324" s="75">
        <f t="shared" si="1859"/>
        <v>0</v>
      </c>
      <c r="DN324" s="77">
        <f t="shared" si="1860"/>
        <v>44</v>
      </c>
      <c r="DO324" s="75">
        <f t="shared" si="1860"/>
        <v>3997009.9679999999</v>
      </c>
    </row>
    <row r="325" spans="1:119" ht="15.75" customHeight="1" x14ac:dyDescent="0.25">
      <c r="A325" s="78"/>
      <c r="B325" s="79">
        <v>284</v>
      </c>
      <c r="C325" s="60" t="s">
        <v>452</v>
      </c>
      <c r="D325" s="61">
        <v>22900</v>
      </c>
      <c r="E325" s="80">
        <v>0.73</v>
      </c>
      <c r="F325" s="80"/>
      <c r="G325" s="63">
        <v>1</v>
      </c>
      <c r="H325" s="64"/>
      <c r="I325" s="64"/>
      <c r="J325" s="61">
        <v>1.4</v>
      </c>
      <c r="K325" s="61">
        <v>1.68</v>
      </c>
      <c r="L325" s="61">
        <v>2.23</v>
      </c>
      <c r="M325" s="65">
        <v>2.57</v>
      </c>
      <c r="N325" s="68">
        <v>96</v>
      </c>
      <c r="O325" s="67">
        <f t="shared" ref="O325:O329" si="1861">(N325*$D325*$E325*$G325*$J325)</f>
        <v>2246764.7999999998</v>
      </c>
      <c r="P325" s="68">
        <v>90</v>
      </c>
      <c r="Q325" s="68">
        <f t="shared" ref="Q325:Q329" si="1862">(P325*$D325*$E325*$G325*$J325)</f>
        <v>2106342</v>
      </c>
      <c r="R325" s="68"/>
      <c r="S325" s="67">
        <f t="shared" ref="S325:S329" si="1863">(R325*$D325*$E325*$G325*$J325)</f>
        <v>0</v>
      </c>
      <c r="T325" s="68"/>
      <c r="U325" s="67">
        <f t="shared" ref="U325:U329" si="1864">(T325*$D325*$E325*$G325*$J325)</f>
        <v>0</v>
      </c>
      <c r="V325" s="68"/>
      <c r="W325" s="67">
        <f t="shared" ref="W325:W329" si="1865">(V325*$D325*$E325*$G325*$J325)</f>
        <v>0</v>
      </c>
      <c r="X325" s="68">
        <v>0</v>
      </c>
      <c r="Y325" s="67">
        <f t="shared" ref="Y325:Y329" si="1866">(X325*$D325*$E325*$G325*$J325)</f>
        <v>0</v>
      </c>
      <c r="Z325" s="68"/>
      <c r="AA325" s="67">
        <f t="shared" ref="AA325:AA329" si="1867">(Z325*$D325*$E325*$G325*$J325)</f>
        <v>0</v>
      </c>
      <c r="AB325" s="68">
        <v>0</v>
      </c>
      <c r="AC325" s="67">
        <f t="shared" ref="AC325:AC329" si="1868">(AB325*$D325*$E325*$G325*$J325)</f>
        <v>0</v>
      </c>
      <c r="AD325" s="68">
        <v>36</v>
      </c>
      <c r="AE325" s="67">
        <f t="shared" ref="AE325:AE329" si="1869">(AD325*$D325*$E325*$G325*$J325)</f>
        <v>842536.79999999993</v>
      </c>
      <c r="AF325" s="68">
        <v>0</v>
      </c>
      <c r="AG325" s="67">
        <f t="shared" ref="AG325:AG329" si="1870">(AF325*$D325*$E325*$G325*$J325)</f>
        <v>0</v>
      </c>
      <c r="AH325" s="70"/>
      <c r="AI325" s="67">
        <f t="shared" ref="AI325:AI329" si="1871">(AH325*$D325*$E325*$G325*$J325)</f>
        <v>0</v>
      </c>
      <c r="AJ325" s="68">
        <v>99</v>
      </c>
      <c r="AK325" s="67">
        <f t="shared" ref="AK325:AK329" si="1872">(AJ325*$D325*$E325*$G325*$J325)</f>
        <v>2316976.1999999997</v>
      </c>
      <c r="AL325" s="81"/>
      <c r="AM325" s="67">
        <f t="shared" ref="AM325:AM329" si="1873">(AL325*$D325*$E325*$G325*$K325)</f>
        <v>0</v>
      </c>
      <c r="AN325" s="68">
        <v>1</v>
      </c>
      <c r="AO325" s="73">
        <f t="shared" ref="AO325:AO329" si="1874">(AN325*$D325*$E325*$G325*$K325)</f>
        <v>28084.559999999998</v>
      </c>
      <c r="AP325" s="68"/>
      <c r="AQ325" s="67">
        <f t="shared" ref="AQ325:AQ329" si="1875">(AP325*$D325*$E325*$G325*$J325)</f>
        <v>0</v>
      </c>
      <c r="AR325" s="68"/>
      <c r="AS325" s="68">
        <f t="shared" ref="AS325:AS329" si="1876">(AR325*$D325*$E325*$G325*$J325)</f>
        <v>0</v>
      </c>
      <c r="AT325" s="68">
        <v>200</v>
      </c>
      <c r="AU325" s="68">
        <f t="shared" ref="AU325:AU329" si="1877">(AT325*$D325*$E325*$G325*$J325)</f>
        <v>4680760</v>
      </c>
      <c r="AV325" s="68">
        <v>0</v>
      </c>
      <c r="AW325" s="67">
        <f t="shared" ref="AW325:AW329" si="1878">(AV325*$D325*$E325*$G325*$J325)</f>
        <v>0</v>
      </c>
      <c r="AX325" s="68">
        <v>0</v>
      </c>
      <c r="AY325" s="67">
        <f t="shared" ref="AY325:AY329" si="1879">(AX325*$D325*$E325*$G325*$J325)</f>
        <v>0</v>
      </c>
      <c r="AZ325" s="68">
        <v>0</v>
      </c>
      <c r="BA325" s="67">
        <f t="shared" ref="BA325:BA329" si="1880">(AZ325*$D325*$E325*$G325*$J325)</f>
        <v>0</v>
      </c>
      <c r="BB325" s="68">
        <v>49</v>
      </c>
      <c r="BC325" s="67">
        <f t="shared" ref="BC325:BC329" si="1881">(BB325*$D325*$E325*$G325*$J325)</f>
        <v>1146786.2</v>
      </c>
      <c r="BD325" s="68">
        <v>28</v>
      </c>
      <c r="BE325" s="67">
        <f t="shared" ref="BE325:BE329" si="1882">(BD325*$D325*$E325*$G325*$J325)</f>
        <v>655306.39999999991</v>
      </c>
      <c r="BF325" s="68">
        <v>88</v>
      </c>
      <c r="BG325" s="67">
        <f t="shared" ref="BG325:BG329" si="1883">(BF325*$D325*$E325*$G325*$K325)</f>
        <v>2471441.2799999998</v>
      </c>
      <c r="BH325" s="68">
        <v>89</v>
      </c>
      <c r="BI325" s="67">
        <f t="shared" ref="BI325:BI329" si="1884">(BH325*$D325*$E325*$G325*$K325)</f>
        <v>2499525.84</v>
      </c>
      <c r="BJ325" s="68">
        <v>0</v>
      </c>
      <c r="BK325" s="67">
        <f t="shared" ref="BK325:BK329" si="1885">(BJ325*$D325*$E325*$G325*$K325)</f>
        <v>0</v>
      </c>
      <c r="BL325" s="68">
        <v>0</v>
      </c>
      <c r="BM325" s="67">
        <f t="shared" ref="BM325:BM329" si="1886">(BL325*$D325*$E325*$G325*$K325)</f>
        <v>0</v>
      </c>
      <c r="BN325" s="68">
        <v>41</v>
      </c>
      <c r="BO325" s="67">
        <f t="shared" ref="BO325:BO329" si="1887">(BN325*$D325*$E325*$G325*$K325)</f>
        <v>1151466.96</v>
      </c>
      <c r="BP325" s="68">
        <v>32</v>
      </c>
      <c r="BQ325" s="67">
        <f t="shared" ref="BQ325:BQ329" si="1888">(BP325*$D325*$E325*$G325*$K325)</f>
        <v>898705.91999999993</v>
      </c>
      <c r="BR325" s="68">
        <v>16</v>
      </c>
      <c r="BS325" s="67">
        <f t="shared" ref="BS325:BS329" si="1889">(BR325*$D325*$E325*$G325*$K325)</f>
        <v>449352.95999999996</v>
      </c>
      <c r="BT325" s="68"/>
      <c r="BU325" s="67">
        <f t="shared" ref="BU325:BU329" si="1890">(BT325*$D325*$E325*$G325*$K325)</f>
        <v>0</v>
      </c>
      <c r="BV325" s="68">
        <v>15</v>
      </c>
      <c r="BW325" s="67">
        <f t="shared" ref="BW325:BW329" si="1891">(BV325*$D325*$E325*$G325*$K325)</f>
        <v>421268.39999999997</v>
      </c>
      <c r="BX325" s="68">
        <v>27</v>
      </c>
      <c r="BY325" s="67">
        <f t="shared" ref="BY325:BY329" si="1892">(BX325*$D325*$E325*$G325*$K325)</f>
        <v>758283.12</v>
      </c>
      <c r="BZ325" s="68">
        <v>11</v>
      </c>
      <c r="CA325" s="75">
        <f t="shared" ref="CA325:CA329" si="1893">(BZ325*$D325*$E325*$G325*$K325)</f>
        <v>308930.15999999997</v>
      </c>
      <c r="CB325" s="68">
        <v>0</v>
      </c>
      <c r="CC325" s="67">
        <f t="shared" ref="CC325:CC329" si="1894">(CB325*$D325*$E325*$G325*$J325)</f>
        <v>0</v>
      </c>
      <c r="CD325" s="68">
        <v>0</v>
      </c>
      <c r="CE325" s="67">
        <f t="shared" ref="CE325:CE329" si="1895">(CD325*$D325*$E325*$G325*$J325)</f>
        <v>0</v>
      </c>
      <c r="CF325" s="68">
        <v>0</v>
      </c>
      <c r="CG325" s="67">
        <f t="shared" ref="CG325:CG329" si="1896">(CF325*$D325*$E325*$G325*$J325)</f>
        <v>0</v>
      </c>
      <c r="CH325" s="68"/>
      <c r="CI325" s="68">
        <f t="shared" ref="CI325:CI329" si="1897">(CH325*$D325*$E325*$G325*$J325)</f>
        <v>0</v>
      </c>
      <c r="CJ325" s="68"/>
      <c r="CK325" s="67">
        <f t="shared" ref="CK325:CK329" si="1898">(CJ325*$D325*$E325*$G325*$K325)</f>
        <v>0</v>
      </c>
      <c r="CL325" s="68">
        <v>0</v>
      </c>
      <c r="CM325" s="67">
        <f t="shared" ref="CM325:CM329" si="1899">(CL325*$D325*$E325*$G325*$J325)</f>
        <v>0</v>
      </c>
      <c r="CN325" s="68"/>
      <c r="CO325" s="67">
        <f t="shared" ref="CO325:CO329" si="1900">(CN325*$D325*$E325*$G325*$J325)</f>
        <v>0</v>
      </c>
      <c r="CP325" s="68"/>
      <c r="CQ325" s="67">
        <f t="shared" ref="CQ325:CQ329" si="1901">(CP325*$D325*$E325*$G325*$J325)</f>
        <v>0</v>
      </c>
      <c r="CR325" s="68">
        <v>13</v>
      </c>
      <c r="CS325" s="67">
        <f t="shared" ref="CS325:CS329" si="1902">(CR325*$D325*$E325*$G325*$J325)</f>
        <v>304249.39999999997</v>
      </c>
      <c r="CT325" s="68">
        <v>32</v>
      </c>
      <c r="CU325" s="67">
        <f t="shared" ref="CU325:CU329" si="1903">(CT325*$D325*$E325*$G325*$J325)</f>
        <v>748921.6</v>
      </c>
      <c r="CV325" s="68">
        <v>0</v>
      </c>
      <c r="CW325" s="67">
        <f t="shared" ref="CW325:CW329" si="1904">(CV325*$D325*$E325*$G325*$K325)</f>
        <v>0</v>
      </c>
      <c r="CX325" s="82"/>
      <c r="CY325" s="67">
        <f t="shared" ref="CY325:CY329" si="1905">(CX325*$D325*$E325*$G325*$K325)</f>
        <v>0</v>
      </c>
      <c r="CZ325" s="68"/>
      <c r="DA325" s="67">
        <f t="shared" ref="DA325:DA329" si="1906">(CZ325*$D325*$E325*$G325*$J325)</f>
        <v>0</v>
      </c>
      <c r="DB325" s="68">
        <v>0</v>
      </c>
      <c r="DC325" s="73">
        <f t="shared" ref="DC325:DC329" si="1907">(DB325*$D325*$E325*$G325*$K325)</f>
        <v>0</v>
      </c>
      <c r="DD325" s="68">
        <v>3</v>
      </c>
      <c r="DE325" s="67">
        <f t="shared" ref="DE325:DE329" si="1908">(DD325*$D325*$E325*$G325*$K325)</f>
        <v>84253.68</v>
      </c>
      <c r="DF325" s="83"/>
      <c r="DG325" s="67">
        <f t="shared" ref="DG325:DG329" si="1909">(DF325*$D325*$E325*$G325*$K325)</f>
        <v>0</v>
      </c>
      <c r="DH325" s="68">
        <v>20</v>
      </c>
      <c r="DI325" s="67">
        <f t="shared" ref="DI325:DI329" si="1910">(DH325*$D325*$E325*$G325*$K325)</f>
        <v>561691.19999999995</v>
      </c>
      <c r="DJ325" s="68"/>
      <c r="DK325" s="67">
        <f t="shared" ref="DK325:DK329" si="1911">(DJ325*$D325*$E325*$G325*$L325)</f>
        <v>0</v>
      </c>
      <c r="DL325" s="68">
        <v>12</v>
      </c>
      <c r="DM325" s="75">
        <f t="shared" ref="DM325:DM329" si="1912">(DL325*$D325*$E325*$G325*$M325)</f>
        <v>515552.27999999997</v>
      </c>
      <c r="DN325" s="77">
        <f t="shared" si="1860"/>
        <v>998</v>
      </c>
      <c r="DO325" s="75">
        <f t="shared" si="1860"/>
        <v>25197199.759999994</v>
      </c>
    </row>
    <row r="326" spans="1:119" ht="15.75" customHeight="1" x14ac:dyDescent="0.25">
      <c r="A326" s="78"/>
      <c r="B326" s="79">
        <v>285</v>
      </c>
      <c r="C326" s="60" t="s">
        <v>453</v>
      </c>
      <c r="D326" s="61">
        <v>22900</v>
      </c>
      <c r="E326" s="80">
        <v>0.91</v>
      </c>
      <c r="F326" s="80"/>
      <c r="G326" s="63">
        <v>1</v>
      </c>
      <c r="H326" s="64"/>
      <c r="I326" s="64"/>
      <c r="J326" s="61">
        <v>1.4</v>
      </c>
      <c r="K326" s="61">
        <v>1.68</v>
      </c>
      <c r="L326" s="61">
        <v>2.23</v>
      </c>
      <c r="M326" s="65">
        <v>2.57</v>
      </c>
      <c r="N326" s="68"/>
      <c r="O326" s="67">
        <f t="shared" si="1861"/>
        <v>0</v>
      </c>
      <c r="P326" s="68">
        <v>10</v>
      </c>
      <c r="Q326" s="68">
        <f t="shared" si="1862"/>
        <v>291746</v>
      </c>
      <c r="R326" s="68"/>
      <c r="S326" s="67">
        <f t="shared" si="1863"/>
        <v>0</v>
      </c>
      <c r="T326" s="68"/>
      <c r="U326" s="67">
        <f t="shared" si="1864"/>
        <v>0</v>
      </c>
      <c r="V326" s="68"/>
      <c r="W326" s="67">
        <f t="shared" si="1865"/>
        <v>0</v>
      </c>
      <c r="X326" s="68"/>
      <c r="Y326" s="67">
        <f t="shared" si="1866"/>
        <v>0</v>
      </c>
      <c r="Z326" s="68"/>
      <c r="AA326" s="67">
        <f t="shared" si="1867"/>
        <v>0</v>
      </c>
      <c r="AB326" s="68"/>
      <c r="AC326" s="67">
        <f t="shared" si="1868"/>
        <v>0</v>
      </c>
      <c r="AD326" s="68">
        <v>11</v>
      </c>
      <c r="AE326" s="67">
        <f t="shared" si="1869"/>
        <v>320920.59999999998</v>
      </c>
      <c r="AF326" s="68"/>
      <c r="AG326" s="67">
        <f t="shared" si="1870"/>
        <v>0</v>
      </c>
      <c r="AH326" s="70"/>
      <c r="AI326" s="67">
        <f t="shared" si="1871"/>
        <v>0</v>
      </c>
      <c r="AJ326" s="68">
        <v>14</v>
      </c>
      <c r="AK326" s="67">
        <f t="shared" si="1872"/>
        <v>408444.39999999997</v>
      </c>
      <c r="AL326" s="82"/>
      <c r="AM326" s="67">
        <f t="shared" si="1873"/>
        <v>0</v>
      </c>
      <c r="AN326" s="68"/>
      <c r="AO326" s="73">
        <f t="shared" si="1874"/>
        <v>0</v>
      </c>
      <c r="AP326" s="68"/>
      <c r="AQ326" s="67">
        <f t="shared" si="1875"/>
        <v>0</v>
      </c>
      <c r="AR326" s="68"/>
      <c r="AS326" s="68">
        <f t="shared" si="1876"/>
        <v>0</v>
      </c>
      <c r="AT326" s="68">
        <v>30</v>
      </c>
      <c r="AU326" s="68">
        <f t="shared" si="1877"/>
        <v>875238</v>
      </c>
      <c r="AV326" s="68"/>
      <c r="AW326" s="67">
        <f t="shared" si="1878"/>
        <v>0</v>
      </c>
      <c r="AX326" s="68"/>
      <c r="AY326" s="67">
        <f t="shared" si="1879"/>
        <v>0</v>
      </c>
      <c r="AZ326" s="68"/>
      <c r="BA326" s="67">
        <f t="shared" si="1880"/>
        <v>0</v>
      </c>
      <c r="BB326" s="68"/>
      <c r="BC326" s="67">
        <f t="shared" si="1881"/>
        <v>0</v>
      </c>
      <c r="BD326" s="68"/>
      <c r="BE326" s="67">
        <f t="shared" si="1882"/>
        <v>0</v>
      </c>
      <c r="BF326" s="68">
        <v>67</v>
      </c>
      <c r="BG326" s="67">
        <f t="shared" si="1883"/>
        <v>2345637.84</v>
      </c>
      <c r="BH326" s="68">
        <v>10</v>
      </c>
      <c r="BI326" s="67">
        <f t="shared" si="1884"/>
        <v>350095.2</v>
      </c>
      <c r="BJ326" s="68"/>
      <c r="BK326" s="67">
        <f t="shared" si="1885"/>
        <v>0</v>
      </c>
      <c r="BL326" s="68"/>
      <c r="BM326" s="67">
        <f t="shared" si="1886"/>
        <v>0</v>
      </c>
      <c r="BN326" s="68"/>
      <c r="BO326" s="67">
        <f t="shared" si="1887"/>
        <v>0</v>
      </c>
      <c r="BP326" s="68"/>
      <c r="BQ326" s="67">
        <f t="shared" si="1888"/>
        <v>0</v>
      </c>
      <c r="BR326" s="68"/>
      <c r="BS326" s="67">
        <f t="shared" si="1889"/>
        <v>0</v>
      </c>
      <c r="BT326" s="68"/>
      <c r="BU326" s="67">
        <f t="shared" si="1890"/>
        <v>0</v>
      </c>
      <c r="BV326" s="68"/>
      <c r="BW326" s="67">
        <f t="shared" si="1891"/>
        <v>0</v>
      </c>
      <c r="BX326" s="68"/>
      <c r="BY326" s="67">
        <f t="shared" si="1892"/>
        <v>0</v>
      </c>
      <c r="BZ326" s="68"/>
      <c r="CA326" s="75">
        <f t="shared" si="1893"/>
        <v>0</v>
      </c>
      <c r="CB326" s="68"/>
      <c r="CC326" s="67">
        <f t="shared" si="1894"/>
        <v>0</v>
      </c>
      <c r="CD326" s="68"/>
      <c r="CE326" s="67">
        <f t="shared" si="1895"/>
        <v>0</v>
      </c>
      <c r="CF326" s="68"/>
      <c r="CG326" s="67">
        <f t="shared" si="1896"/>
        <v>0</v>
      </c>
      <c r="CH326" s="68"/>
      <c r="CI326" s="68">
        <f t="shared" si="1897"/>
        <v>0</v>
      </c>
      <c r="CJ326" s="68"/>
      <c r="CK326" s="67">
        <f t="shared" si="1898"/>
        <v>0</v>
      </c>
      <c r="CL326" s="68"/>
      <c r="CM326" s="67">
        <f t="shared" si="1899"/>
        <v>0</v>
      </c>
      <c r="CN326" s="68"/>
      <c r="CO326" s="67">
        <f t="shared" si="1900"/>
        <v>0</v>
      </c>
      <c r="CP326" s="68"/>
      <c r="CQ326" s="67">
        <f t="shared" si="1901"/>
        <v>0</v>
      </c>
      <c r="CR326" s="68"/>
      <c r="CS326" s="67">
        <f t="shared" si="1902"/>
        <v>0</v>
      </c>
      <c r="CT326" s="68"/>
      <c r="CU326" s="67">
        <f t="shared" si="1903"/>
        <v>0</v>
      </c>
      <c r="CV326" s="68"/>
      <c r="CW326" s="67">
        <f t="shared" si="1904"/>
        <v>0</v>
      </c>
      <c r="CX326" s="82"/>
      <c r="CY326" s="67">
        <f t="shared" si="1905"/>
        <v>0</v>
      </c>
      <c r="CZ326" s="68"/>
      <c r="DA326" s="67">
        <f t="shared" si="1906"/>
        <v>0</v>
      </c>
      <c r="DB326" s="68"/>
      <c r="DC326" s="73">
        <f t="shared" si="1907"/>
        <v>0</v>
      </c>
      <c r="DD326" s="68"/>
      <c r="DE326" s="67">
        <f t="shared" si="1908"/>
        <v>0</v>
      </c>
      <c r="DF326" s="83"/>
      <c r="DG326" s="67">
        <f t="shared" si="1909"/>
        <v>0</v>
      </c>
      <c r="DH326" s="68"/>
      <c r="DI326" s="67">
        <f t="shared" si="1910"/>
        <v>0</v>
      </c>
      <c r="DJ326" s="68"/>
      <c r="DK326" s="67">
        <f t="shared" si="1911"/>
        <v>0</v>
      </c>
      <c r="DL326" s="68"/>
      <c r="DM326" s="75">
        <f t="shared" si="1912"/>
        <v>0</v>
      </c>
      <c r="DN326" s="77">
        <f t="shared" si="1860"/>
        <v>142</v>
      </c>
      <c r="DO326" s="75">
        <f t="shared" si="1860"/>
        <v>4592082.04</v>
      </c>
    </row>
    <row r="327" spans="1:119" ht="30" customHeight="1" x14ac:dyDescent="0.25">
      <c r="A327" s="78"/>
      <c r="B327" s="79">
        <v>286</v>
      </c>
      <c r="C327" s="60" t="s">
        <v>454</v>
      </c>
      <c r="D327" s="61">
        <v>22900</v>
      </c>
      <c r="E327" s="80">
        <v>0.86</v>
      </c>
      <c r="F327" s="80"/>
      <c r="G327" s="63">
        <v>1</v>
      </c>
      <c r="H327" s="64"/>
      <c r="I327" s="64"/>
      <c r="J327" s="61">
        <v>1.4</v>
      </c>
      <c r="K327" s="61">
        <v>1.68</v>
      </c>
      <c r="L327" s="61">
        <v>2.23</v>
      </c>
      <c r="M327" s="65">
        <v>2.57</v>
      </c>
      <c r="N327" s="68">
        <v>76</v>
      </c>
      <c r="O327" s="67">
        <f t="shared" si="1861"/>
        <v>2095441.5999999999</v>
      </c>
      <c r="P327" s="68">
        <v>90</v>
      </c>
      <c r="Q327" s="68">
        <f t="shared" si="1862"/>
        <v>2481444</v>
      </c>
      <c r="R327" s="68"/>
      <c r="S327" s="67">
        <f t="shared" si="1863"/>
        <v>0</v>
      </c>
      <c r="T327" s="68"/>
      <c r="U327" s="67">
        <f t="shared" si="1864"/>
        <v>0</v>
      </c>
      <c r="V327" s="68"/>
      <c r="W327" s="67">
        <f t="shared" si="1865"/>
        <v>0</v>
      </c>
      <c r="X327" s="68">
        <v>0</v>
      </c>
      <c r="Y327" s="67">
        <f t="shared" si="1866"/>
        <v>0</v>
      </c>
      <c r="Z327" s="68"/>
      <c r="AA327" s="67">
        <f t="shared" si="1867"/>
        <v>0</v>
      </c>
      <c r="AB327" s="68">
        <v>0</v>
      </c>
      <c r="AC327" s="67">
        <f t="shared" si="1868"/>
        <v>0</v>
      </c>
      <c r="AD327" s="68">
        <v>16</v>
      </c>
      <c r="AE327" s="67">
        <f t="shared" si="1869"/>
        <v>441145.59999999998</v>
      </c>
      <c r="AF327" s="68">
        <v>0</v>
      </c>
      <c r="AG327" s="67">
        <f t="shared" si="1870"/>
        <v>0</v>
      </c>
      <c r="AH327" s="70"/>
      <c r="AI327" s="67">
        <f t="shared" si="1871"/>
        <v>0</v>
      </c>
      <c r="AJ327" s="68">
        <v>115</v>
      </c>
      <c r="AK327" s="67">
        <f t="shared" si="1872"/>
        <v>3170734</v>
      </c>
      <c r="AL327" s="82">
        <v>2</v>
      </c>
      <c r="AM327" s="67">
        <f t="shared" si="1873"/>
        <v>66171.839999999997</v>
      </c>
      <c r="AN327" s="68">
        <v>13</v>
      </c>
      <c r="AO327" s="73">
        <f t="shared" si="1874"/>
        <v>430116.95999999996</v>
      </c>
      <c r="AP327" s="68"/>
      <c r="AQ327" s="67">
        <f t="shared" si="1875"/>
        <v>0</v>
      </c>
      <c r="AR327" s="68">
        <v>1</v>
      </c>
      <c r="AS327" s="68">
        <f t="shared" si="1876"/>
        <v>27571.599999999999</v>
      </c>
      <c r="AT327" s="68">
        <v>270</v>
      </c>
      <c r="AU327" s="68">
        <f t="shared" si="1877"/>
        <v>7444331.9999999991</v>
      </c>
      <c r="AV327" s="68">
        <v>0</v>
      </c>
      <c r="AW327" s="67">
        <f t="shared" si="1878"/>
        <v>0</v>
      </c>
      <c r="AX327" s="68">
        <v>0</v>
      </c>
      <c r="AY327" s="67">
        <f t="shared" si="1879"/>
        <v>0</v>
      </c>
      <c r="AZ327" s="68">
        <v>0</v>
      </c>
      <c r="BA327" s="67">
        <f t="shared" si="1880"/>
        <v>0</v>
      </c>
      <c r="BB327" s="68">
        <v>7</v>
      </c>
      <c r="BC327" s="67">
        <f t="shared" si="1881"/>
        <v>193001.19999999998</v>
      </c>
      <c r="BD327" s="68">
        <v>18</v>
      </c>
      <c r="BE327" s="67">
        <f t="shared" si="1882"/>
        <v>496288.8</v>
      </c>
      <c r="BF327" s="68">
        <v>13</v>
      </c>
      <c r="BG327" s="67">
        <f t="shared" si="1883"/>
        <v>430116.95999999996</v>
      </c>
      <c r="BH327" s="68">
        <v>260</v>
      </c>
      <c r="BI327" s="67">
        <f t="shared" si="1884"/>
        <v>8602339.1999999993</v>
      </c>
      <c r="BJ327" s="68">
        <v>0</v>
      </c>
      <c r="BK327" s="67">
        <f t="shared" si="1885"/>
        <v>0</v>
      </c>
      <c r="BL327" s="68">
        <v>0</v>
      </c>
      <c r="BM327" s="67">
        <f t="shared" si="1886"/>
        <v>0</v>
      </c>
      <c r="BN327" s="68">
        <f>68+17</f>
        <v>85</v>
      </c>
      <c r="BO327" s="67">
        <f t="shared" si="1887"/>
        <v>2812303.1999999997</v>
      </c>
      <c r="BP327" s="68">
        <v>15</v>
      </c>
      <c r="BQ327" s="67">
        <f t="shared" si="1888"/>
        <v>496288.8</v>
      </c>
      <c r="BR327" s="68">
        <v>16</v>
      </c>
      <c r="BS327" s="67">
        <f t="shared" si="1889"/>
        <v>529374.71999999997</v>
      </c>
      <c r="BT327" s="68"/>
      <c r="BU327" s="67">
        <f t="shared" si="1890"/>
        <v>0</v>
      </c>
      <c r="BV327" s="68">
        <v>17</v>
      </c>
      <c r="BW327" s="67">
        <f t="shared" si="1891"/>
        <v>562460.64</v>
      </c>
      <c r="BX327" s="68">
        <v>49</v>
      </c>
      <c r="BY327" s="67">
        <f t="shared" si="1892"/>
        <v>1621210.0799999998</v>
      </c>
      <c r="BZ327" s="68">
        <v>5</v>
      </c>
      <c r="CA327" s="75">
        <f t="shared" si="1893"/>
        <v>165429.6</v>
      </c>
      <c r="CB327" s="68">
        <v>0</v>
      </c>
      <c r="CC327" s="67">
        <f t="shared" si="1894"/>
        <v>0</v>
      </c>
      <c r="CD327" s="68">
        <v>0</v>
      </c>
      <c r="CE327" s="67">
        <f t="shared" si="1895"/>
        <v>0</v>
      </c>
      <c r="CF327" s="68">
        <v>30</v>
      </c>
      <c r="CG327" s="67">
        <f t="shared" si="1896"/>
        <v>827148</v>
      </c>
      <c r="CH327" s="68"/>
      <c r="CI327" s="68">
        <f t="shared" si="1897"/>
        <v>0</v>
      </c>
      <c r="CJ327" s="68"/>
      <c r="CK327" s="67">
        <f t="shared" si="1898"/>
        <v>0</v>
      </c>
      <c r="CL327" s="68"/>
      <c r="CM327" s="67">
        <f t="shared" si="1899"/>
        <v>0</v>
      </c>
      <c r="CN327" s="68"/>
      <c r="CO327" s="67">
        <f t="shared" si="1900"/>
        <v>0</v>
      </c>
      <c r="CP327" s="68">
        <v>47</v>
      </c>
      <c r="CQ327" s="67">
        <f t="shared" si="1901"/>
        <v>1295865.2</v>
      </c>
      <c r="CR327" s="68">
        <v>29</v>
      </c>
      <c r="CS327" s="67">
        <f t="shared" si="1902"/>
        <v>799576.39999999991</v>
      </c>
      <c r="CT327" s="68">
        <v>57</v>
      </c>
      <c r="CU327" s="67">
        <f t="shared" si="1903"/>
        <v>1571581.2</v>
      </c>
      <c r="CV327" s="68">
        <v>0</v>
      </c>
      <c r="CW327" s="67">
        <f t="shared" si="1904"/>
        <v>0</v>
      </c>
      <c r="CX327" s="82"/>
      <c r="CY327" s="67">
        <f t="shared" si="1905"/>
        <v>0</v>
      </c>
      <c r="CZ327" s="68"/>
      <c r="DA327" s="67">
        <f t="shared" si="1906"/>
        <v>0</v>
      </c>
      <c r="DB327" s="68">
        <v>0</v>
      </c>
      <c r="DC327" s="73">
        <f t="shared" si="1907"/>
        <v>0</v>
      </c>
      <c r="DD327" s="68">
        <v>11</v>
      </c>
      <c r="DE327" s="67">
        <f t="shared" si="1908"/>
        <v>363945.12</v>
      </c>
      <c r="DF327" s="83"/>
      <c r="DG327" s="67">
        <f t="shared" si="1909"/>
        <v>0</v>
      </c>
      <c r="DH327" s="68">
        <v>24</v>
      </c>
      <c r="DI327" s="67">
        <f t="shared" si="1910"/>
        <v>794062.08</v>
      </c>
      <c r="DJ327" s="68"/>
      <c r="DK327" s="67">
        <f t="shared" si="1911"/>
        <v>0</v>
      </c>
      <c r="DL327" s="68">
        <v>7</v>
      </c>
      <c r="DM327" s="75">
        <f t="shared" si="1912"/>
        <v>354295.06</v>
      </c>
      <c r="DN327" s="77">
        <f t="shared" si="1860"/>
        <v>1273</v>
      </c>
      <c r="DO327" s="75">
        <f t="shared" si="1860"/>
        <v>38072243.859999999</v>
      </c>
    </row>
    <row r="328" spans="1:119" ht="36" customHeight="1" x14ac:dyDescent="0.25">
      <c r="A328" s="78"/>
      <c r="B328" s="79">
        <v>287</v>
      </c>
      <c r="C328" s="60" t="s">
        <v>455</v>
      </c>
      <c r="D328" s="61">
        <v>22900</v>
      </c>
      <c r="E328" s="80">
        <v>1.24</v>
      </c>
      <c r="F328" s="80"/>
      <c r="G328" s="63">
        <v>1</v>
      </c>
      <c r="H328" s="64"/>
      <c r="I328" s="64"/>
      <c r="J328" s="61">
        <v>1.4</v>
      </c>
      <c r="K328" s="61">
        <v>1.68</v>
      </c>
      <c r="L328" s="61">
        <v>2.23</v>
      </c>
      <c r="M328" s="65">
        <v>2.57</v>
      </c>
      <c r="N328" s="68">
        <v>2</v>
      </c>
      <c r="O328" s="67">
        <f t="shared" si="1861"/>
        <v>79508.799999999988</v>
      </c>
      <c r="P328" s="68">
        <v>18</v>
      </c>
      <c r="Q328" s="68">
        <f t="shared" si="1862"/>
        <v>715579.2</v>
      </c>
      <c r="R328" s="68"/>
      <c r="S328" s="67">
        <f t="shared" si="1863"/>
        <v>0</v>
      </c>
      <c r="T328" s="68"/>
      <c r="U328" s="67">
        <f t="shared" si="1864"/>
        <v>0</v>
      </c>
      <c r="V328" s="68"/>
      <c r="W328" s="67">
        <f t="shared" si="1865"/>
        <v>0</v>
      </c>
      <c r="X328" s="68">
        <v>0</v>
      </c>
      <c r="Y328" s="67">
        <f t="shared" si="1866"/>
        <v>0</v>
      </c>
      <c r="Z328" s="68"/>
      <c r="AA328" s="67">
        <f t="shared" si="1867"/>
        <v>0</v>
      </c>
      <c r="AB328" s="68">
        <v>0</v>
      </c>
      <c r="AC328" s="67">
        <f t="shared" si="1868"/>
        <v>0</v>
      </c>
      <c r="AD328" s="68">
        <v>4</v>
      </c>
      <c r="AE328" s="67">
        <f t="shared" si="1869"/>
        <v>159017.59999999998</v>
      </c>
      <c r="AF328" s="68">
        <v>0</v>
      </c>
      <c r="AG328" s="67">
        <f t="shared" si="1870"/>
        <v>0</v>
      </c>
      <c r="AH328" s="70"/>
      <c r="AI328" s="67">
        <f t="shared" si="1871"/>
        <v>0</v>
      </c>
      <c r="AJ328" s="68">
        <v>21</v>
      </c>
      <c r="AK328" s="67">
        <f t="shared" si="1872"/>
        <v>834842.39999999991</v>
      </c>
      <c r="AL328" s="82">
        <v>0</v>
      </c>
      <c r="AM328" s="67">
        <f t="shared" si="1873"/>
        <v>0</v>
      </c>
      <c r="AN328" s="68">
        <v>4</v>
      </c>
      <c r="AO328" s="73">
        <f t="shared" si="1874"/>
        <v>190821.12</v>
      </c>
      <c r="AP328" s="68"/>
      <c r="AQ328" s="67">
        <f t="shared" si="1875"/>
        <v>0</v>
      </c>
      <c r="AR328" s="68">
        <v>0</v>
      </c>
      <c r="AS328" s="68">
        <f t="shared" si="1876"/>
        <v>0</v>
      </c>
      <c r="AT328" s="68">
        <v>86</v>
      </c>
      <c r="AU328" s="68">
        <f t="shared" si="1877"/>
        <v>3418878.4</v>
      </c>
      <c r="AV328" s="68">
        <v>0</v>
      </c>
      <c r="AW328" s="67">
        <f t="shared" si="1878"/>
        <v>0</v>
      </c>
      <c r="AX328" s="68">
        <v>0</v>
      </c>
      <c r="AY328" s="67">
        <f t="shared" si="1879"/>
        <v>0</v>
      </c>
      <c r="AZ328" s="68">
        <v>0</v>
      </c>
      <c r="BA328" s="67">
        <f t="shared" si="1880"/>
        <v>0</v>
      </c>
      <c r="BB328" s="68">
        <v>3</v>
      </c>
      <c r="BC328" s="67">
        <f t="shared" si="1881"/>
        <v>119263.2</v>
      </c>
      <c r="BD328" s="68"/>
      <c r="BE328" s="67">
        <f t="shared" si="1882"/>
        <v>0</v>
      </c>
      <c r="BF328" s="68">
        <v>8</v>
      </c>
      <c r="BG328" s="67">
        <f t="shared" si="1883"/>
        <v>381642.23999999999</v>
      </c>
      <c r="BH328" s="68">
        <v>40</v>
      </c>
      <c r="BI328" s="67">
        <f t="shared" si="1884"/>
        <v>1908211.2</v>
      </c>
      <c r="BJ328" s="68">
        <v>0</v>
      </c>
      <c r="BK328" s="67">
        <f t="shared" si="1885"/>
        <v>0</v>
      </c>
      <c r="BL328" s="68">
        <v>0</v>
      </c>
      <c r="BM328" s="67">
        <f t="shared" si="1886"/>
        <v>0</v>
      </c>
      <c r="BN328" s="68">
        <v>3</v>
      </c>
      <c r="BO328" s="67">
        <f t="shared" si="1887"/>
        <v>143115.84</v>
      </c>
      <c r="BP328" s="68">
        <v>3</v>
      </c>
      <c r="BQ328" s="67">
        <f t="shared" si="1888"/>
        <v>143115.84</v>
      </c>
      <c r="BR328" s="68">
        <v>1</v>
      </c>
      <c r="BS328" s="67">
        <f t="shared" si="1889"/>
        <v>47705.279999999999</v>
      </c>
      <c r="BT328" s="68"/>
      <c r="BU328" s="67">
        <f t="shared" si="1890"/>
        <v>0</v>
      </c>
      <c r="BV328" s="68">
        <v>3</v>
      </c>
      <c r="BW328" s="67">
        <f t="shared" si="1891"/>
        <v>143115.84</v>
      </c>
      <c r="BX328" s="68">
        <v>12</v>
      </c>
      <c r="BY328" s="67">
        <f t="shared" si="1892"/>
        <v>572463.35999999999</v>
      </c>
      <c r="BZ328" s="68">
        <v>1</v>
      </c>
      <c r="CA328" s="75">
        <f t="shared" si="1893"/>
        <v>47705.279999999999</v>
      </c>
      <c r="CB328" s="68">
        <v>0</v>
      </c>
      <c r="CC328" s="67">
        <f t="shared" si="1894"/>
        <v>0</v>
      </c>
      <c r="CD328" s="68">
        <v>0</v>
      </c>
      <c r="CE328" s="67">
        <f t="shared" si="1895"/>
        <v>0</v>
      </c>
      <c r="CF328" s="68">
        <v>2</v>
      </c>
      <c r="CG328" s="67">
        <f t="shared" si="1896"/>
        <v>79508.799999999988</v>
      </c>
      <c r="CH328" s="68"/>
      <c r="CI328" s="68">
        <f t="shared" si="1897"/>
        <v>0</v>
      </c>
      <c r="CJ328" s="68"/>
      <c r="CK328" s="67">
        <f t="shared" si="1898"/>
        <v>0</v>
      </c>
      <c r="CL328" s="68">
        <v>0</v>
      </c>
      <c r="CM328" s="67">
        <f t="shared" si="1899"/>
        <v>0</v>
      </c>
      <c r="CN328" s="68"/>
      <c r="CO328" s="67">
        <f t="shared" si="1900"/>
        <v>0</v>
      </c>
      <c r="CP328" s="68"/>
      <c r="CQ328" s="67">
        <f t="shared" si="1901"/>
        <v>0</v>
      </c>
      <c r="CR328" s="68"/>
      <c r="CS328" s="67">
        <f t="shared" si="1902"/>
        <v>0</v>
      </c>
      <c r="CT328" s="68">
        <v>5</v>
      </c>
      <c r="CU328" s="67">
        <f t="shared" si="1903"/>
        <v>198772</v>
      </c>
      <c r="CV328" s="68">
        <v>0</v>
      </c>
      <c r="CW328" s="67">
        <f t="shared" si="1904"/>
        <v>0</v>
      </c>
      <c r="CX328" s="82"/>
      <c r="CY328" s="67">
        <f t="shared" si="1905"/>
        <v>0</v>
      </c>
      <c r="CZ328" s="68"/>
      <c r="DA328" s="67">
        <f t="shared" si="1906"/>
        <v>0</v>
      </c>
      <c r="DB328" s="68">
        <v>0</v>
      </c>
      <c r="DC328" s="73">
        <f t="shared" si="1907"/>
        <v>0</v>
      </c>
      <c r="DD328" s="68">
        <v>4</v>
      </c>
      <c r="DE328" s="67">
        <f t="shared" si="1908"/>
        <v>190821.12</v>
      </c>
      <c r="DF328" s="83"/>
      <c r="DG328" s="67">
        <f t="shared" si="1909"/>
        <v>0</v>
      </c>
      <c r="DH328" s="68">
        <v>3</v>
      </c>
      <c r="DI328" s="67">
        <f t="shared" si="1910"/>
        <v>143115.84</v>
      </c>
      <c r="DJ328" s="68"/>
      <c r="DK328" s="67">
        <f t="shared" si="1911"/>
        <v>0</v>
      </c>
      <c r="DL328" s="68"/>
      <c r="DM328" s="75">
        <f t="shared" si="1912"/>
        <v>0</v>
      </c>
      <c r="DN328" s="77">
        <f t="shared" si="1860"/>
        <v>223</v>
      </c>
      <c r="DO328" s="75">
        <f t="shared" si="1860"/>
        <v>9517203.3599999994</v>
      </c>
    </row>
    <row r="329" spans="1:119" ht="36" customHeight="1" x14ac:dyDescent="0.25">
      <c r="A329" s="78"/>
      <c r="B329" s="79">
        <v>288</v>
      </c>
      <c r="C329" s="60" t="s">
        <v>456</v>
      </c>
      <c r="D329" s="61">
        <v>22900</v>
      </c>
      <c r="E329" s="80">
        <v>1.78</v>
      </c>
      <c r="F329" s="80"/>
      <c r="G329" s="63">
        <v>1</v>
      </c>
      <c r="H329" s="64"/>
      <c r="I329" s="64"/>
      <c r="J329" s="61">
        <v>1.4</v>
      </c>
      <c r="K329" s="61">
        <v>1.68</v>
      </c>
      <c r="L329" s="61">
        <v>2.23</v>
      </c>
      <c r="M329" s="65">
        <v>2.57</v>
      </c>
      <c r="N329" s="68">
        <v>122</v>
      </c>
      <c r="O329" s="67">
        <f t="shared" si="1861"/>
        <v>6962149.5999999996</v>
      </c>
      <c r="P329" s="68">
        <v>170</v>
      </c>
      <c r="Q329" s="68">
        <f t="shared" si="1862"/>
        <v>9701356</v>
      </c>
      <c r="R329" s="68"/>
      <c r="S329" s="67">
        <f t="shared" si="1863"/>
        <v>0</v>
      </c>
      <c r="T329" s="68"/>
      <c r="U329" s="67">
        <f t="shared" si="1864"/>
        <v>0</v>
      </c>
      <c r="V329" s="68"/>
      <c r="W329" s="67">
        <f t="shared" si="1865"/>
        <v>0</v>
      </c>
      <c r="X329" s="68"/>
      <c r="Y329" s="67">
        <f t="shared" si="1866"/>
        <v>0</v>
      </c>
      <c r="Z329" s="68"/>
      <c r="AA329" s="67">
        <f t="shared" si="1867"/>
        <v>0</v>
      </c>
      <c r="AB329" s="68"/>
      <c r="AC329" s="67">
        <f t="shared" si="1868"/>
        <v>0</v>
      </c>
      <c r="AD329" s="68">
        <v>9</v>
      </c>
      <c r="AE329" s="67">
        <f t="shared" si="1869"/>
        <v>513601.19999999995</v>
      </c>
      <c r="AF329" s="68"/>
      <c r="AG329" s="67">
        <f t="shared" si="1870"/>
        <v>0</v>
      </c>
      <c r="AH329" s="70"/>
      <c r="AI329" s="67">
        <f t="shared" si="1871"/>
        <v>0</v>
      </c>
      <c r="AJ329" s="68">
        <v>16</v>
      </c>
      <c r="AK329" s="67">
        <f t="shared" si="1872"/>
        <v>913068.79999999993</v>
      </c>
      <c r="AL329" s="81"/>
      <c r="AM329" s="67">
        <f t="shared" si="1873"/>
        <v>0</v>
      </c>
      <c r="AN329" s="68">
        <v>3</v>
      </c>
      <c r="AO329" s="73">
        <f t="shared" si="1874"/>
        <v>205440.47999999998</v>
      </c>
      <c r="AP329" s="68"/>
      <c r="AQ329" s="67">
        <f t="shared" si="1875"/>
        <v>0</v>
      </c>
      <c r="AR329" s="68"/>
      <c r="AS329" s="68">
        <f t="shared" si="1876"/>
        <v>0</v>
      </c>
      <c r="AT329" s="68">
        <v>79</v>
      </c>
      <c r="AU329" s="68">
        <f t="shared" si="1877"/>
        <v>4508277.1999999993</v>
      </c>
      <c r="AV329" s="68"/>
      <c r="AW329" s="67">
        <f t="shared" si="1878"/>
        <v>0</v>
      </c>
      <c r="AX329" s="68"/>
      <c r="AY329" s="67">
        <f t="shared" si="1879"/>
        <v>0</v>
      </c>
      <c r="AZ329" s="68"/>
      <c r="BA329" s="67">
        <f t="shared" si="1880"/>
        <v>0</v>
      </c>
      <c r="BB329" s="68"/>
      <c r="BC329" s="67">
        <f t="shared" si="1881"/>
        <v>0</v>
      </c>
      <c r="BD329" s="68">
        <v>4</v>
      </c>
      <c r="BE329" s="67">
        <f t="shared" si="1882"/>
        <v>228267.19999999998</v>
      </c>
      <c r="BF329" s="68">
        <v>27</v>
      </c>
      <c r="BG329" s="67">
        <f t="shared" si="1883"/>
        <v>1848964.3199999998</v>
      </c>
      <c r="BH329" s="68">
        <v>20</v>
      </c>
      <c r="BI329" s="67">
        <f t="shared" si="1884"/>
        <v>1369603.2</v>
      </c>
      <c r="BJ329" s="68"/>
      <c r="BK329" s="67">
        <f t="shared" si="1885"/>
        <v>0</v>
      </c>
      <c r="BL329" s="68"/>
      <c r="BM329" s="67">
        <f t="shared" si="1886"/>
        <v>0</v>
      </c>
      <c r="BN329" s="68">
        <f>21-3</f>
        <v>18</v>
      </c>
      <c r="BO329" s="67">
        <f t="shared" si="1887"/>
        <v>1232642.8799999999</v>
      </c>
      <c r="BP329" s="68">
        <v>2</v>
      </c>
      <c r="BQ329" s="67">
        <f t="shared" si="1888"/>
        <v>136960.32000000001</v>
      </c>
      <c r="BR329" s="68"/>
      <c r="BS329" s="67">
        <f t="shared" si="1889"/>
        <v>0</v>
      </c>
      <c r="BT329" s="68"/>
      <c r="BU329" s="67">
        <f t="shared" si="1890"/>
        <v>0</v>
      </c>
      <c r="BV329" s="68"/>
      <c r="BW329" s="67">
        <f t="shared" si="1891"/>
        <v>0</v>
      </c>
      <c r="BX329" s="68"/>
      <c r="BY329" s="67">
        <f t="shared" si="1892"/>
        <v>0</v>
      </c>
      <c r="BZ329" s="68">
        <v>28</v>
      </c>
      <c r="CA329" s="75">
        <f t="shared" si="1893"/>
        <v>1917444.48</v>
      </c>
      <c r="CB329" s="68"/>
      <c r="CC329" s="67">
        <f t="shared" si="1894"/>
        <v>0</v>
      </c>
      <c r="CD329" s="68"/>
      <c r="CE329" s="67">
        <f t="shared" si="1895"/>
        <v>0</v>
      </c>
      <c r="CF329" s="68">
        <v>0</v>
      </c>
      <c r="CG329" s="67">
        <f t="shared" si="1896"/>
        <v>0</v>
      </c>
      <c r="CH329" s="68"/>
      <c r="CI329" s="68">
        <f t="shared" si="1897"/>
        <v>0</v>
      </c>
      <c r="CJ329" s="68"/>
      <c r="CK329" s="67">
        <f t="shared" si="1898"/>
        <v>0</v>
      </c>
      <c r="CL329" s="68"/>
      <c r="CM329" s="67">
        <f t="shared" si="1899"/>
        <v>0</v>
      </c>
      <c r="CN329" s="68"/>
      <c r="CO329" s="67">
        <f t="shared" si="1900"/>
        <v>0</v>
      </c>
      <c r="CP329" s="68"/>
      <c r="CQ329" s="67">
        <f t="shared" si="1901"/>
        <v>0</v>
      </c>
      <c r="CR329" s="68"/>
      <c r="CS329" s="67">
        <f t="shared" si="1902"/>
        <v>0</v>
      </c>
      <c r="CT329" s="68"/>
      <c r="CU329" s="67">
        <f t="shared" si="1903"/>
        <v>0</v>
      </c>
      <c r="CV329" s="68"/>
      <c r="CW329" s="67">
        <f t="shared" si="1904"/>
        <v>0</v>
      </c>
      <c r="CX329" s="82"/>
      <c r="CY329" s="67">
        <f t="shared" si="1905"/>
        <v>0</v>
      </c>
      <c r="CZ329" s="68"/>
      <c r="DA329" s="67">
        <f t="shared" si="1906"/>
        <v>0</v>
      </c>
      <c r="DB329" s="68"/>
      <c r="DC329" s="73">
        <f t="shared" si="1907"/>
        <v>0</v>
      </c>
      <c r="DD329" s="68"/>
      <c r="DE329" s="67">
        <f t="shared" si="1908"/>
        <v>0</v>
      </c>
      <c r="DF329" s="83"/>
      <c r="DG329" s="67">
        <f t="shared" si="1909"/>
        <v>0</v>
      </c>
      <c r="DH329" s="68"/>
      <c r="DI329" s="67">
        <f t="shared" si="1910"/>
        <v>0</v>
      </c>
      <c r="DJ329" s="68"/>
      <c r="DK329" s="67">
        <f t="shared" si="1911"/>
        <v>0</v>
      </c>
      <c r="DL329" s="68"/>
      <c r="DM329" s="75">
        <f t="shared" si="1912"/>
        <v>0</v>
      </c>
      <c r="DN329" s="77">
        <f t="shared" si="1860"/>
        <v>498</v>
      </c>
      <c r="DO329" s="75">
        <f t="shared" si="1860"/>
        <v>29537775.68</v>
      </c>
    </row>
    <row r="330" spans="1:119" ht="30" customHeight="1" x14ac:dyDescent="0.25">
      <c r="A330" s="78"/>
      <c r="B330" s="79">
        <v>289</v>
      </c>
      <c r="C330" s="60" t="s">
        <v>457</v>
      </c>
      <c r="D330" s="61">
        <v>22900</v>
      </c>
      <c r="E330" s="80">
        <v>1.1299999999999999</v>
      </c>
      <c r="F330" s="80"/>
      <c r="G330" s="63">
        <v>1</v>
      </c>
      <c r="H330" s="64"/>
      <c r="I330" s="64"/>
      <c r="J330" s="61">
        <v>1.4</v>
      </c>
      <c r="K330" s="61">
        <v>1.68</v>
      </c>
      <c r="L330" s="61">
        <v>2.23</v>
      </c>
      <c r="M330" s="65">
        <v>2.57</v>
      </c>
      <c r="N330" s="68">
        <v>57</v>
      </c>
      <c r="O330" s="67">
        <f t="shared" si="1488"/>
        <v>2271483.0599999996</v>
      </c>
      <c r="P330" s="68">
        <v>31</v>
      </c>
      <c r="Q330" s="68">
        <f>(P330*$D330*$E330*$G330*$J330*$Q$8)</f>
        <v>1235367.98</v>
      </c>
      <c r="R330" s="68">
        <v>14</v>
      </c>
      <c r="S330" s="67">
        <f>(R330*$D330*$E330*$G330*$J330*$S$8)</f>
        <v>557908.11999999988</v>
      </c>
      <c r="T330" s="68">
        <v>21</v>
      </c>
      <c r="U330" s="67">
        <f t="shared" ref="U330:U332" si="1913">(T330/12*7*$D330*$E330*$G330*$J330*$U$8)+(T330/12*5*$D330*$E330*$G330*$J330*$U$9)</f>
        <v>852711.8424999998</v>
      </c>
      <c r="V330" s="68">
        <v>48</v>
      </c>
      <c r="W330" s="67">
        <f>(V330*$D330*$E330*$G330*$J330*$W$8)</f>
        <v>1912827.8399999999</v>
      </c>
      <c r="X330" s="68">
        <v>0</v>
      </c>
      <c r="Y330" s="67">
        <f>(X330*$D330*$E330*$G330*$J330*$Y$8)</f>
        <v>0</v>
      </c>
      <c r="Z330" s="68"/>
      <c r="AA330" s="67">
        <f>(Z330*$D330*$E330*$G330*$J330*$AA$8)</f>
        <v>0</v>
      </c>
      <c r="AB330" s="68">
        <v>0</v>
      </c>
      <c r="AC330" s="67">
        <f>(AB330*$D330*$E330*$G330*$J330*$AC$8)</f>
        <v>0</v>
      </c>
      <c r="AD330" s="68">
        <v>33</v>
      </c>
      <c r="AE330" s="67">
        <f>(AD330*$D330*$E330*$G330*$J330*$AE$8)</f>
        <v>1315069.1399999997</v>
      </c>
      <c r="AF330" s="68">
        <v>0</v>
      </c>
      <c r="AG330" s="67">
        <f>(AF330*$D330*$E330*$G330*$J330*$AG$8)</f>
        <v>0</v>
      </c>
      <c r="AH330" s="70"/>
      <c r="AI330" s="67">
        <f>(AH330*$D330*$E330*$G330*$J330*$AI$8)</f>
        <v>0</v>
      </c>
      <c r="AJ330" s="68">
        <v>20</v>
      </c>
      <c r="AK330" s="67">
        <f>(AJ330*$D330*$E330*$G330*$J330*$AK$8)</f>
        <v>797011.6</v>
      </c>
      <c r="AL330" s="82">
        <v>12</v>
      </c>
      <c r="AM330" s="67">
        <f>(AL330*$D330*$E330*$G330*$K330*$AM$8)</f>
        <v>573848.35199999996</v>
      </c>
      <c r="AN330" s="68"/>
      <c r="AO330" s="73">
        <f>(AN330*$D330*$E330*$G330*$K330*$AO$8)</f>
        <v>0</v>
      </c>
      <c r="AP330" s="68"/>
      <c r="AQ330" s="67">
        <f>(AP330*$D330*$E330*$G330*$J330*$AQ$8)</f>
        <v>0</v>
      </c>
      <c r="AR330" s="68">
        <v>0</v>
      </c>
      <c r="AS330" s="68">
        <f>(AR330*$D330*$E330*$G330*$J330*$AS$8)</f>
        <v>0</v>
      </c>
      <c r="AT330" s="68">
        <v>40</v>
      </c>
      <c r="AU330" s="68">
        <f>(AT330*$D330*$E330*$G330*$J330*$AU$8)</f>
        <v>1666478.7999999996</v>
      </c>
      <c r="AV330" s="68">
        <v>0</v>
      </c>
      <c r="AW330" s="67">
        <f>(AV330*$D330*$E330*$G330*$J330*$AW$8)</f>
        <v>0</v>
      </c>
      <c r="AX330" s="68">
        <v>0</v>
      </c>
      <c r="AY330" s="67">
        <f>(AX330*$D330*$E330*$G330*$J330*$AY$8)</f>
        <v>0</v>
      </c>
      <c r="AZ330" s="68">
        <v>0</v>
      </c>
      <c r="BA330" s="67">
        <f>(AZ330*$D330*$E330*$G330*$J330*$BA$8)</f>
        <v>0</v>
      </c>
      <c r="BB330" s="68"/>
      <c r="BC330" s="67">
        <f>(BB330*$D330*$E330*$G330*$J330*$BC$8)</f>
        <v>0</v>
      </c>
      <c r="BD330" s="68">
        <v>4</v>
      </c>
      <c r="BE330" s="67">
        <f>(BD330*$D330*$E330*$G330*$J330*$BE$8)</f>
        <v>159402.32</v>
      </c>
      <c r="BF330" s="68">
        <v>1</v>
      </c>
      <c r="BG330" s="67">
        <f>(BF330*$D330*$E330*$G330*$K330*$BG$8)</f>
        <v>43473.359999999993</v>
      </c>
      <c r="BH330" s="68">
        <v>37</v>
      </c>
      <c r="BI330" s="67">
        <f>(BH330*$D330*$E330*$G330*$K330*$BI$8)</f>
        <v>1608514.3199999998</v>
      </c>
      <c r="BJ330" s="68">
        <v>0</v>
      </c>
      <c r="BK330" s="67">
        <f>(BJ330*$D330*$E330*$G330*$K330*$BK$8)</f>
        <v>0</v>
      </c>
      <c r="BL330" s="68">
        <v>0</v>
      </c>
      <c r="BM330" s="67">
        <f>(BL330*$D330*$E330*$G330*$K330*$BM$8)</f>
        <v>0</v>
      </c>
      <c r="BN330" s="68">
        <f>7-2</f>
        <v>5</v>
      </c>
      <c r="BO330" s="67">
        <f>(BN330*$D330*$E330*$G330*$K330*$BO$8)</f>
        <v>239103.47999999998</v>
      </c>
      <c r="BP330" s="68">
        <v>4</v>
      </c>
      <c r="BQ330" s="67">
        <f>(BP330*$D330*$E330*$G330*$K330*$BQ$8)</f>
        <v>173893.43999999997</v>
      </c>
      <c r="BR330" s="68"/>
      <c r="BS330" s="67">
        <f>(BR330*$D330*$E330*$G330*$K330*$BS$8)</f>
        <v>0</v>
      </c>
      <c r="BT330" s="68"/>
      <c r="BU330" s="67">
        <f>(BT330*$D330*$E330*$G330*$K330*$BU$8)</f>
        <v>0</v>
      </c>
      <c r="BV330" s="68">
        <v>7</v>
      </c>
      <c r="BW330" s="67">
        <f>(BV330*$D330*$E330*$G330*$K330*$BW$8)</f>
        <v>380391.89999999997</v>
      </c>
      <c r="BX330" s="68">
        <v>15</v>
      </c>
      <c r="BY330" s="67">
        <f>(BX330*$D330*$E330*$G330*$K330*$BY$8)</f>
        <v>652100.39999999991</v>
      </c>
      <c r="BZ330" s="68">
        <v>5</v>
      </c>
      <c r="CA330" s="75">
        <f>(BZ330*$D330*$E330*$G330*$K330*$CA$8)</f>
        <v>217366.79999999996</v>
      </c>
      <c r="CB330" s="68">
        <v>0</v>
      </c>
      <c r="CC330" s="67">
        <f>(CB330*$D330*$E330*$G330*$J330*$CC$8)</f>
        <v>0</v>
      </c>
      <c r="CD330" s="68">
        <v>0</v>
      </c>
      <c r="CE330" s="67">
        <f>(CD330*$D330*$E330*$G330*$J330*$CE$8)</f>
        <v>0</v>
      </c>
      <c r="CF330" s="68">
        <v>2</v>
      </c>
      <c r="CG330" s="67">
        <f>(CF330*$D330*$E330*$G330*$J330*$CG$8)</f>
        <v>72455.599999999991</v>
      </c>
      <c r="CH330" s="68"/>
      <c r="CI330" s="68">
        <f>(CH330*$D330*$E330*$G330*$J330*$CI$8)</f>
        <v>0</v>
      </c>
      <c r="CJ330" s="68"/>
      <c r="CK330" s="67">
        <f>(CJ330*$D330*$E330*$G330*$K330*$CK$8)</f>
        <v>0</v>
      </c>
      <c r="CL330" s="68">
        <v>0</v>
      </c>
      <c r="CM330" s="67">
        <f>(CL330*$D330*$E330*$G330*$J330*$CM$8)</f>
        <v>0</v>
      </c>
      <c r="CN330" s="68"/>
      <c r="CO330" s="67">
        <f>(CN330*$D330*$E330*$G330*$J330*$CO$8)</f>
        <v>0</v>
      </c>
      <c r="CP330" s="68"/>
      <c r="CQ330" s="67">
        <f>(CP330*$D330*$E330*$G330*$J330*$CQ$8)</f>
        <v>0</v>
      </c>
      <c r="CR330" s="68"/>
      <c r="CS330" s="67">
        <f>(CR330*$D330*$E330*$G330*$J330*$CS$8)</f>
        <v>0</v>
      </c>
      <c r="CT330" s="68">
        <v>1</v>
      </c>
      <c r="CU330" s="67">
        <f>(CT330*$D330*$E330*$G330*$J330*$CU$8)</f>
        <v>40937.41399999999</v>
      </c>
      <c r="CV330" s="68">
        <v>0</v>
      </c>
      <c r="CW330" s="67">
        <f>(CV330*$D330*$E330*$G330*$K330*$CW$8)</f>
        <v>0</v>
      </c>
      <c r="CX330" s="82"/>
      <c r="CY330" s="67">
        <f>(CX330*$D330*$E330*$G330*$K330*$CY$8)</f>
        <v>0</v>
      </c>
      <c r="CZ330" s="68"/>
      <c r="DA330" s="67">
        <f>(CZ330*$D330*$E330*$G330*$J330*$DA$8)</f>
        <v>0</v>
      </c>
      <c r="DB330" s="68">
        <v>0</v>
      </c>
      <c r="DC330" s="73">
        <f>(DB330*$D330*$E330*$G330*$K330*$DC$8)</f>
        <v>0</v>
      </c>
      <c r="DD330" s="68"/>
      <c r="DE330" s="67">
        <f>(DD330*$D330*$E330*$G330*$K330*$DE$8)</f>
        <v>0</v>
      </c>
      <c r="DF330" s="83"/>
      <c r="DG330" s="67">
        <f>(DF330*$D330*$E330*$G330*$K330*$DG$8)</f>
        <v>0</v>
      </c>
      <c r="DH330" s="68">
        <v>4</v>
      </c>
      <c r="DI330" s="67">
        <f>(DH330*$D330*$E330*$G330*$K330*$DI$8)</f>
        <v>196499.58719999995</v>
      </c>
      <c r="DJ330" s="68"/>
      <c r="DK330" s="67">
        <f>(DJ330*$D330*$E330*$G330*$L330*$DK$8)</f>
        <v>0</v>
      </c>
      <c r="DL330" s="68"/>
      <c r="DM330" s="75">
        <f>(DL330*$D330*$E330*$G330*$M330*$DM$8)</f>
        <v>0</v>
      </c>
      <c r="DN330" s="77">
        <f t="shared" si="1860"/>
        <v>361</v>
      </c>
      <c r="DO330" s="75">
        <f t="shared" si="1860"/>
        <v>14966845.355700001</v>
      </c>
    </row>
    <row r="331" spans="1:119" ht="30" customHeight="1" x14ac:dyDescent="0.25">
      <c r="A331" s="78"/>
      <c r="B331" s="79">
        <v>290</v>
      </c>
      <c r="C331" s="60" t="s">
        <v>458</v>
      </c>
      <c r="D331" s="61">
        <v>22900</v>
      </c>
      <c r="E331" s="80">
        <v>1.19</v>
      </c>
      <c r="F331" s="80"/>
      <c r="G331" s="63">
        <v>1</v>
      </c>
      <c r="H331" s="64"/>
      <c r="I331" s="64"/>
      <c r="J331" s="61">
        <v>1.4</v>
      </c>
      <c r="K331" s="61">
        <v>1.68</v>
      </c>
      <c r="L331" s="61">
        <v>2.23</v>
      </c>
      <c r="M331" s="65">
        <v>2.57</v>
      </c>
      <c r="N331" s="68">
        <v>12</v>
      </c>
      <c r="O331" s="67">
        <f t="shared" si="1488"/>
        <v>503598.48000000004</v>
      </c>
      <c r="P331" s="68">
        <v>10</v>
      </c>
      <c r="Q331" s="68">
        <f>(P331*$D331*$E331*$G331*$J331*$Q$8)</f>
        <v>419665.4</v>
      </c>
      <c r="R331" s="68">
        <v>170</v>
      </c>
      <c r="S331" s="67">
        <f>(R331*$D331*$E331*$G331*$J331*$S$8)</f>
        <v>7134311.8000000007</v>
      </c>
      <c r="T331" s="68">
        <v>30</v>
      </c>
      <c r="U331" s="67">
        <f t="shared" si="1913"/>
        <v>1282840.825</v>
      </c>
      <c r="V331" s="68">
        <v>7</v>
      </c>
      <c r="W331" s="67">
        <f>(V331*$D331*$E331*$G331*$J331*$W$8)</f>
        <v>293765.78000000003</v>
      </c>
      <c r="X331" s="68">
        <v>0</v>
      </c>
      <c r="Y331" s="67">
        <f>(X331*$D331*$E331*$G331*$J331*$Y$8)</f>
        <v>0</v>
      </c>
      <c r="Z331" s="68"/>
      <c r="AA331" s="67">
        <f>(Z331*$D331*$E331*$G331*$J331*$AA$8)</f>
        <v>0</v>
      </c>
      <c r="AB331" s="68">
        <v>0</v>
      </c>
      <c r="AC331" s="67">
        <f>(AB331*$D331*$E331*$G331*$J331*$AC$8)</f>
        <v>0</v>
      </c>
      <c r="AD331" s="68">
        <v>9</v>
      </c>
      <c r="AE331" s="67">
        <f>(AD331*$D331*$E331*$G331*$J331*$AE$8)</f>
        <v>377698.86</v>
      </c>
      <c r="AF331" s="68">
        <v>0</v>
      </c>
      <c r="AG331" s="67">
        <f>(AF331*$D331*$E331*$G331*$J331*$AG$8)</f>
        <v>0</v>
      </c>
      <c r="AH331" s="70"/>
      <c r="AI331" s="67">
        <f>(AH331*$D331*$E331*$G331*$J331*$AI$8)</f>
        <v>0</v>
      </c>
      <c r="AJ331" s="68">
        <v>4</v>
      </c>
      <c r="AK331" s="67">
        <f>(AJ331*$D331*$E331*$G331*$J331*$AK$8)</f>
        <v>167866.15999999997</v>
      </c>
      <c r="AL331" s="82">
        <v>11</v>
      </c>
      <c r="AM331" s="67">
        <f>(AL331*$D331*$E331*$G331*$K331*$AM$8)</f>
        <v>553958.32799999998</v>
      </c>
      <c r="AN331" s="68"/>
      <c r="AO331" s="73">
        <f>(AN331*$D331*$E331*$G331*$K331*$AO$8)</f>
        <v>0</v>
      </c>
      <c r="AP331" s="68"/>
      <c r="AQ331" s="67">
        <f>(AP331*$D331*$E331*$G331*$J331*$AQ$8)</f>
        <v>0</v>
      </c>
      <c r="AR331" s="68">
        <v>0</v>
      </c>
      <c r="AS331" s="68">
        <f>(AR331*$D331*$E331*$G331*$J331*$AS$8)</f>
        <v>0</v>
      </c>
      <c r="AT331" s="68">
        <f>103+34</f>
        <v>137</v>
      </c>
      <c r="AU331" s="68">
        <f>(AT331*$D331*$E331*$G331*$J331*$AU$8)</f>
        <v>6010753.0699999994</v>
      </c>
      <c r="AV331" s="68">
        <v>0</v>
      </c>
      <c r="AW331" s="67">
        <f>(AV331*$D331*$E331*$G331*$J331*$AW$8)</f>
        <v>0</v>
      </c>
      <c r="AX331" s="68">
        <v>0</v>
      </c>
      <c r="AY331" s="67">
        <f>(AX331*$D331*$E331*$G331*$J331*$AY$8)</f>
        <v>0</v>
      </c>
      <c r="AZ331" s="68">
        <v>0</v>
      </c>
      <c r="BA331" s="67">
        <f>(AZ331*$D331*$E331*$G331*$J331*$BA$8)</f>
        <v>0</v>
      </c>
      <c r="BB331" s="68"/>
      <c r="BC331" s="67">
        <f>(BB331*$D331*$E331*$G331*$J331*$BC$8)</f>
        <v>0</v>
      </c>
      <c r="BD331" s="68">
        <v>4</v>
      </c>
      <c r="BE331" s="67">
        <f>(BD331*$D331*$E331*$G331*$J331*$BE$8)</f>
        <v>167866.15999999997</v>
      </c>
      <c r="BF331" s="68"/>
      <c r="BG331" s="67">
        <f>(BF331*$D331*$E331*$G331*$K331*$BG$8)</f>
        <v>0</v>
      </c>
      <c r="BH331" s="68">
        <v>32</v>
      </c>
      <c r="BI331" s="67">
        <f>(BH331*$D331*$E331*$G331*$K331*$BI$8)</f>
        <v>1465013.76</v>
      </c>
      <c r="BJ331" s="68">
        <v>0</v>
      </c>
      <c r="BK331" s="67">
        <f>(BJ331*$D331*$E331*$G331*$K331*$BK$8)</f>
        <v>0</v>
      </c>
      <c r="BL331" s="68"/>
      <c r="BM331" s="67">
        <f>(BL331*$D331*$E331*$G331*$K331*$BM$8)</f>
        <v>0</v>
      </c>
      <c r="BN331" s="68">
        <f>23-3</f>
        <v>20</v>
      </c>
      <c r="BO331" s="67">
        <f>(BN331*$D331*$E331*$G331*$K331*$BO$8)</f>
        <v>1007196.9600000001</v>
      </c>
      <c r="BP331" s="68">
        <v>1</v>
      </c>
      <c r="BQ331" s="67">
        <f>(BP331*$D331*$E331*$G331*$K331*$BQ$8)</f>
        <v>45781.68</v>
      </c>
      <c r="BR331" s="68"/>
      <c r="BS331" s="67">
        <f>(BR331*$D331*$E331*$G331*$K331*$BS$8)</f>
        <v>0</v>
      </c>
      <c r="BT331" s="68"/>
      <c r="BU331" s="67">
        <f>(BT331*$D331*$E331*$G331*$K331*$BU$8)</f>
        <v>0</v>
      </c>
      <c r="BV331" s="68">
        <v>3</v>
      </c>
      <c r="BW331" s="67">
        <f>(BV331*$D331*$E331*$G331*$K331*$BW$8)</f>
        <v>171681.30000000002</v>
      </c>
      <c r="BX331" s="68"/>
      <c r="BY331" s="67">
        <f>(BX331*$D331*$E331*$G331*$K331*$BY$8)</f>
        <v>0</v>
      </c>
      <c r="BZ331" s="68">
        <v>4</v>
      </c>
      <c r="CA331" s="75">
        <f>(BZ331*$D331*$E331*$G331*$K331*$CA$8)</f>
        <v>183126.72</v>
      </c>
      <c r="CB331" s="68">
        <v>0</v>
      </c>
      <c r="CC331" s="67">
        <f>(CB331*$D331*$E331*$G331*$J331*$CC$8)</f>
        <v>0</v>
      </c>
      <c r="CD331" s="68">
        <v>0</v>
      </c>
      <c r="CE331" s="67">
        <f>(CD331*$D331*$E331*$G331*$J331*$CE$8)</f>
        <v>0</v>
      </c>
      <c r="CF331" s="68">
        <v>9</v>
      </c>
      <c r="CG331" s="67">
        <f>(CF331*$D331*$E331*$G331*$J331*$CG$8)</f>
        <v>343362.6</v>
      </c>
      <c r="CH331" s="68"/>
      <c r="CI331" s="68">
        <f>(CH331*$D331*$E331*$G331*$J331*$CI$8)</f>
        <v>0</v>
      </c>
      <c r="CJ331" s="68"/>
      <c r="CK331" s="67">
        <f>(CJ331*$D331*$E331*$G331*$K331*$CK$8)</f>
        <v>0</v>
      </c>
      <c r="CL331" s="68">
        <v>0</v>
      </c>
      <c r="CM331" s="67">
        <f>(CL331*$D331*$E331*$G331*$J331*$CM$8)</f>
        <v>0</v>
      </c>
      <c r="CN331" s="68"/>
      <c r="CO331" s="67">
        <f>(CN331*$D331*$E331*$G331*$J331*$CO$8)</f>
        <v>0</v>
      </c>
      <c r="CP331" s="68">
        <v>1</v>
      </c>
      <c r="CQ331" s="67">
        <f>(CP331*$D331*$E331*$G331*$J331*$CQ$8)</f>
        <v>26705.979999999996</v>
      </c>
      <c r="CR331" s="68"/>
      <c r="CS331" s="67">
        <f>(CR331*$D331*$E331*$G331*$J331*$CS$8)</f>
        <v>0</v>
      </c>
      <c r="CT331" s="68"/>
      <c r="CU331" s="67">
        <f>(CT331*$D331*$E331*$G331*$J331*$CU$8)</f>
        <v>0</v>
      </c>
      <c r="CV331" s="68">
        <v>0</v>
      </c>
      <c r="CW331" s="67">
        <f>(CV331*$D331*$E331*$G331*$K331*$CW$8)</f>
        <v>0</v>
      </c>
      <c r="CX331" s="82"/>
      <c r="CY331" s="67">
        <f>(CX331*$D331*$E331*$G331*$K331*$CY$8)</f>
        <v>0</v>
      </c>
      <c r="CZ331" s="68"/>
      <c r="DA331" s="67">
        <f>(CZ331*$D331*$E331*$G331*$J331*$DA$8)</f>
        <v>0</v>
      </c>
      <c r="DB331" s="68">
        <v>0</v>
      </c>
      <c r="DC331" s="73">
        <f>(DB331*$D331*$E331*$G331*$K331*$DC$8)</f>
        <v>0</v>
      </c>
      <c r="DD331" s="68"/>
      <c r="DE331" s="67">
        <f>(DD331*$D331*$E331*$G331*$K331*$DE$8)</f>
        <v>0</v>
      </c>
      <c r="DF331" s="83"/>
      <c r="DG331" s="67">
        <f>(DF331*$D331*$E331*$G331*$K331*$DG$8)</f>
        <v>0</v>
      </c>
      <c r="DH331" s="68">
        <v>3</v>
      </c>
      <c r="DI331" s="67">
        <f>(DH331*$D331*$E331*$G331*$K331*$DI$8)</f>
        <v>155199.8952</v>
      </c>
      <c r="DJ331" s="68"/>
      <c r="DK331" s="67">
        <f>(DJ331*$D331*$E331*$G331*$L331*$DK$8)</f>
        <v>0</v>
      </c>
      <c r="DL331" s="68">
        <v>1</v>
      </c>
      <c r="DM331" s="75">
        <f>(DL331*$D331*$E331*$G331*$M331*$DM$8)</f>
        <v>84042.083999999988</v>
      </c>
      <c r="DN331" s="77">
        <f t="shared" si="1860"/>
        <v>468</v>
      </c>
      <c r="DO331" s="75">
        <f t="shared" si="1860"/>
        <v>20394435.8422</v>
      </c>
    </row>
    <row r="332" spans="1:119" ht="30" customHeight="1" x14ac:dyDescent="0.25">
      <c r="A332" s="78"/>
      <c r="B332" s="79">
        <v>291</v>
      </c>
      <c r="C332" s="60" t="s">
        <v>459</v>
      </c>
      <c r="D332" s="61">
        <v>22900</v>
      </c>
      <c r="E332" s="80">
        <v>2.13</v>
      </c>
      <c r="F332" s="80"/>
      <c r="G332" s="63">
        <v>1</v>
      </c>
      <c r="H332" s="64"/>
      <c r="I332" s="64"/>
      <c r="J332" s="61">
        <v>1.4</v>
      </c>
      <c r="K332" s="61">
        <v>1.68</v>
      </c>
      <c r="L332" s="61">
        <v>2.23</v>
      </c>
      <c r="M332" s="65">
        <v>2.57</v>
      </c>
      <c r="N332" s="68"/>
      <c r="O332" s="67">
        <f t="shared" si="1488"/>
        <v>0</v>
      </c>
      <c r="P332" s="68">
        <v>5</v>
      </c>
      <c r="Q332" s="68">
        <f>(P332*$D332*$E332*$G332*$J332*$Q$8)</f>
        <v>375582.9</v>
      </c>
      <c r="R332" s="68">
        <v>13</v>
      </c>
      <c r="S332" s="67">
        <f>(R332*$D332*$E332*$G332*$J332*$S$8)</f>
        <v>976515.53999999992</v>
      </c>
      <c r="T332" s="68">
        <v>12</v>
      </c>
      <c r="U332" s="67">
        <f t="shared" si="1913"/>
        <v>918470.91</v>
      </c>
      <c r="V332" s="68"/>
      <c r="W332" s="67">
        <f>(V332*$D332*$E332*$G332*$J332*$W$8)</f>
        <v>0</v>
      </c>
      <c r="X332" s="68">
        <v>0</v>
      </c>
      <c r="Y332" s="67">
        <f>(X332*$D332*$E332*$G332*$J332*$Y$8)</f>
        <v>0</v>
      </c>
      <c r="Z332" s="68"/>
      <c r="AA332" s="67">
        <f>(Z332*$D332*$E332*$G332*$J332*$AA$8)</f>
        <v>0</v>
      </c>
      <c r="AB332" s="68">
        <v>0</v>
      </c>
      <c r="AC332" s="67">
        <f>(AB332*$D332*$E332*$G332*$J332*$AC$8)</f>
        <v>0</v>
      </c>
      <c r="AD332" s="68">
        <v>1</v>
      </c>
      <c r="AE332" s="67">
        <f>(AD332*$D332*$E332*$G332*$J332*$AE$8)</f>
        <v>75116.580000000016</v>
      </c>
      <c r="AF332" s="68">
        <v>0</v>
      </c>
      <c r="AG332" s="67">
        <f>(AF332*$D332*$E332*$G332*$J332*$AG$8)</f>
        <v>0</v>
      </c>
      <c r="AH332" s="70"/>
      <c r="AI332" s="67">
        <f>(AH332*$D332*$E332*$G332*$J332*$AI$8)</f>
        <v>0</v>
      </c>
      <c r="AJ332" s="68">
        <v>5</v>
      </c>
      <c r="AK332" s="67">
        <f>(AJ332*$D332*$E332*$G332*$J332*$AK$8)</f>
        <v>375582.9</v>
      </c>
      <c r="AL332" s="82">
        <v>2</v>
      </c>
      <c r="AM332" s="67">
        <f>(AL332*$D332*$E332*$G332*$K332*$AM$8)</f>
        <v>180279.79200000002</v>
      </c>
      <c r="AN332" s="68"/>
      <c r="AO332" s="73">
        <f>(AN332*$D332*$E332*$G332*$K332*$AO$8)</f>
        <v>0</v>
      </c>
      <c r="AP332" s="68"/>
      <c r="AQ332" s="67">
        <f>(AP332*$D332*$E332*$G332*$J332*$AQ$8)</f>
        <v>0</v>
      </c>
      <c r="AR332" s="68">
        <v>0</v>
      </c>
      <c r="AS332" s="68">
        <f>(AR332*$D332*$E332*$G332*$J332*$AS$8)</f>
        <v>0</v>
      </c>
      <c r="AT332" s="68">
        <f>72-34</f>
        <v>38</v>
      </c>
      <c r="AU332" s="68">
        <f>(AT332*$D332*$E332*$G332*$J332*$AU$8)</f>
        <v>2984176.86</v>
      </c>
      <c r="AV332" s="68">
        <v>0</v>
      </c>
      <c r="AW332" s="67">
        <f>(AV332*$D332*$E332*$G332*$J332*$AW$8)</f>
        <v>0</v>
      </c>
      <c r="AX332" s="68">
        <v>0</v>
      </c>
      <c r="AY332" s="67">
        <f>(AX332*$D332*$E332*$G332*$J332*$AY$8)</f>
        <v>0</v>
      </c>
      <c r="AZ332" s="68">
        <v>0</v>
      </c>
      <c r="BA332" s="67">
        <f>(AZ332*$D332*$E332*$G332*$J332*$BA$8)</f>
        <v>0</v>
      </c>
      <c r="BB332" s="68"/>
      <c r="BC332" s="67">
        <f>(BB332*$D332*$E332*$G332*$J332*$BC$8)</f>
        <v>0</v>
      </c>
      <c r="BD332" s="68"/>
      <c r="BE332" s="67">
        <f>(BD332*$D332*$E332*$G332*$J332*$BE$8)</f>
        <v>0</v>
      </c>
      <c r="BF332" s="68"/>
      <c r="BG332" s="67">
        <f>(BF332*$D332*$E332*$G332*$K332*$BG$8)</f>
        <v>0</v>
      </c>
      <c r="BH332" s="68">
        <v>6</v>
      </c>
      <c r="BI332" s="67">
        <f>(BH332*$D332*$E332*$G332*$K332*$BI$8)</f>
        <v>491672.16</v>
      </c>
      <c r="BJ332" s="68">
        <v>0</v>
      </c>
      <c r="BK332" s="67">
        <f>(BJ332*$D332*$E332*$G332*$K332*$BK$8)</f>
        <v>0</v>
      </c>
      <c r="BL332" s="68">
        <v>0</v>
      </c>
      <c r="BM332" s="67">
        <f>(BL332*$D332*$E332*$G332*$K332*$BM$8)</f>
        <v>0</v>
      </c>
      <c r="BN332" s="68"/>
      <c r="BO332" s="67">
        <f>(BN332*$D332*$E332*$G332*$K332*$BO$8)</f>
        <v>0</v>
      </c>
      <c r="BP332" s="68"/>
      <c r="BQ332" s="67">
        <f>(BP332*$D332*$E332*$G332*$K332*$BQ$8)</f>
        <v>0</v>
      </c>
      <c r="BR332" s="68"/>
      <c r="BS332" s="67">
        <f>(BR332*$D332*$E332*$G332*$K332*$BS$8)</f>
        <v>0</v>
      </c>
      <c r="BT332" s="68"/>
      <c r="BU332" s="67">
        <f>(BT332*$D332*$E332*$G332*$K332*$BU$8)</f>
        <v>0</v>
      </c>
      <c r="BV332" s="68"/>
      <c r="BW332" s="67">
        <f>(BV332*$D332*$E332*$G332*$K332*$BW$8)</f>
        <v>0</v>
      </c>
      <c r="BX332" s="68"/>
      <c r="BY332" s="67">
        <f>(BX332*$D332*$E332*$G332*$K332*$BY$8)</f>
        <v>0</v>
      </c>
      <c r="BZ332" s="68"/>
      <c r="CA332" s="75">
        <f>(BZ332*$D332*$E332*$G332*$K332*$CA$8)</f>
        <v>0</v>
      </c>
      <c r="CB332" s="68">
        <v>0</v>
      </c>
      <c r="CC332" s="67">
        <f>(CB332*$D332*$E332*$G332*$J332*$CC$8)</f>
        <v>0</v>
      </c>
      <c r="CD332" s="68">
        <v>0</v>
      </c>
      <c r="CE332" s="67">
        <f>(CD332*$D332*$E332*$G332*$J332*$CE$8)</f>
        <v>0</v>
      </c>
      <c r="CF332" s="68">
        <v>0</v>
      </c>
      <c r="CG332" s="67">
        <f>(CF332*$D332*$E332*$G332*$J332*$CG$8)</f>
        <v>0</v>
      </c>
      <c r="CH332" s="68"/>
      <c r="CI332" s="68">
        <f>(CH332*$D332*$E332*$G332*$J332*$CI$8)</f>
        <v>0</v>
      </c>
      <c r="CJ332" s="68"/>
      <c r="CK332" s="67">
        <f>(CJ332*$D332*$E332*$G332*$K332*$CK$8)</f>
        <v>0</v>
      </c>
      <c r="CL332" s="68">
        <v>0</v>
      </c>
      <c r="CM332" s="67">
        <f>(CL332*$D332*$E332*$G332*$J332*$CM$8)</f>
        <v>0</v>
      </c>
      <c r="CN332" s="68"/>
      <c r="CO332" s="67">
        <f>(CN332*$D332*$E332*$G332*$J332*$CO$8)</f>
        <v>0</v>
      </c>
      <c r="CP332" s="68"/>
      <c r="CQ332" s="67">
        <f>(CP332*$D332*$E332*$G332*$J332*$CQ$8)</f>
        <v>0</v>
      </c>
      <c r="CR332" s="68"/>
      <c r="CS332" s="67">
        <f>(CR332*$D332*$E332*$G332*$J332*$CS$8)</f>
        <v>0</v>
      </c>
      <c r="CT332" s="68"/>
      <c r="CU332" s="67">
        <f>(CT332*$D332*$E332*$G332*$J332*$CU$8)</f>
        <v>0</v>
      </c>
      <c r="CV332" s="68">
        <v>0</v>
      </c>
      <c r="CW332" s="67">
        <f>(CV332*$D332*$E332*$G332*$K332*$CW$8)</f>
        <v>0</v>
      </c>
      <c r="CX332" s="82"/>
      <c r="CY332" s="67">
        <f>(CX332*$D332*$E332*$G332*$K332*$CY$8)</f>
        <v>0</v>
      </c>
      <c r="CZ332" s="68"/>
      <c r="DA332" s="67">
        <f>(CZ332*$D332*$E332*$G332*$J332*$DA$8)</f>
        <v>0</v>
      </c>
      <c r="DB332" s="68">
        <v>0</v>
      </c>
      <c r="DC332" s="73">
        <f>(DB332*$D332*$E332*$G332*$K332*$DC$8)</f>
        <v>0</v>
      </c>
      <c r="DD332" s="68">
        <v>1</v>
      </c>
      <c r="DE332" s="67">
        <f>(DD332*$D332*$E332*$G332*$K332*$DE$8)</f>
        <v>81945.36</v>
      </c>
      <c r="DF332" s="83"/>
      <c r="DG332" s="67">
        <f>(DF332*$D332*$E332*$G332*$K332*$DG$8)</f>
        <v>0</v>
      </c>
      <c r="DH332" s="68"/>
      <c r="DI332" s="67">
        <f>(DH332*$D332*$E332*$G332*$K332*$DI$8)</f>
        <v>0</v>
      </c>
      <c r="DJ332" s="68"/>
      <c r="DK332" s="67">
        <f>(DJ332*$D332*$E332*$G332*$L332*$DK$8)</f>
        <v>0</v>
      </c>
      <c r="DL332" s="68"/>
      <c r="DM332" s="75">
        <f>(DL332*$D332*$E332*$G332*$M332*$DM$8)</f>
        <v>0</v>
      </c>
      <c r="DN332" s="77">
        <f t="shared" si="1860"/>
        <v>83</v>
      </c>
      <c r="DO332" s="75">
        <f t="shared" si="1860"/>
        <v>6459343.0020000003</v>
      </c>
    </row>
    <row r="333" spans="1:119" ht="15.75" customHeight="1" x14ac:dyDescent="0.25">
      <c r="A333" s="78">
        <v>33</v>
      </c>
      <c r="B333" s="154"/>
      <c r="C333" s="153" t="s">
        <v>460</v>
      </c>
      <c r="D333" s="61">
        <v>22900</v>
      </c>
      <c r="E333" s="155">
        <v>1.95</v>
      </c>
      <c r="F333" s="155"/>
      <c r="G333" s="63">
        <v>1</v>
      </c>
      <c r="H333" s="64"/>
      <c r="I333" s="64"/>
      <c r="J333" s="61">
        <v>1.4</v>
      </c>
      <c r="K333" s="61">
        <v>1.68</v>
      </c>
      <c r="L333" s="61">
        <v>2.23</v>
      </c>
      <c r="M333" s="65">
        <v>2.57</v>
      </c>
      <c r="N333" s="88">
        <f>SUM(N334:N341)</f>
        <v>0</v>
      </c>
      <c r="O333" s="88">
        <f t="shared" ref="O333:BZ333" si="1914">SUM(O334:O341)</f>
        <v>0</v>
      </c>
      <c r="P333" s="88">
        <f t="shared" si="1914"/>
        <v>452</v>
      </c>
      <c r="Q333" s="88">
        <f t="shared" si="1914"/>
        <v>48098816.5</v>
      </c>
      <c r="R333" s="88">
        <f t="shared" si="1914"/>
        <v>0</v>
      </c>
      <c r="S333" s="88">
        <f t="shared" si="1914"/>
        <v>0</v>
      </c>
      <c r="T333" s="88">
        <f t="shared" si="1914"/>
        <v>0</v>
      </c>
      <c r="U333" s="88">
        <f t="shared" si="1914"/>
        <v>0</v>
      </c>
      <c r="V333" s="88">
        <f t="shared" si="1914"/>
        <v>0</v>
      </c>
      <c r="W333" s="88">
        <f t="shared" si="1914"/>
        <v>0</v>
      </c>
      <c r="X333" s="88">
        <f t="shared" si="1914"/>
        <v>0</v>
      </c>
      <c r="Y333" s="88">
        <f t="shared" si="1914"/>
        <v>0</v>
      </c>
      <c r="Z333" s="88">
        <f t="shared" si="1914"/>
        <v>0</v>
      </c>
      <c r="AA333" s="88">
        <f t="shared" si="1914"/>
        <v>0</v>
      </c>
      <c r="AB333" s="88">
        <f t="shared" si="1914"/>
        <v>0</v>
      </c>
      <c r="AC333" s="88">
        <f t="shared" si="1914"/>
        <v>0</v>
      </c>
      <c r="AD333" s="88">
        <f t="shared" si="1914"/>
        <v>0</v>
      </c>
      <c r="AE333" s="88">
        <f t="shared" si="1914"/>
        <v>0</v>
      </c>
      <c r="AF333" s="88">
        <f t="shared" si="1914"/>
        <v>0</v>
      </c>
      <c r="AG333" s="88">
        <f t="shared" si="1914"/>
        <v>0</v>
      </c>
      <c r="AH333" s="88">
        <f t="shared" si="1914"/>
        <v>0</v>
      </c>
      <c r="AI333" s="88">
        <f t="shared" si="1914"/>
        <v>0</v>
      </c>
      <c r="AJ333" s="88">
        <f t="shared" si="1914"/>
        <v>25</v>
      </c>
      <c r="AK333" s="88">
        <f t="shared" si="1914"/>
        <v>3879644.7199999997</v>
      </c>
      <c r="AL333" s="150">
        <f t="shared" si="1914"/>
        <v>0</v>
      </c>
      <c r="AM333" s="88">
        <f t="shared" si="1914"/>
        <v>0</v>
      </c>
      <c r="AN333" s="88">
        <f t="shared" si="1914"/>
        <v>6</v>
      </c>
      <c r="AO333" s="88">
        <f t="shared" si="1914"/>
        <v>499789.75199999998</v>
      </c>
      <c r="AP333" s="88">
        <v>0</v>
      </c>
      <c r="AQ333" s="88">
        <f t="shared" si="1914"/>
        <v>0</v>
      </c>
      <c r="AR333" s="88">
        <f t="shared" si="1914"/>
        <v>0</v>
      </c>
      <c r="AS333" s="88">
        <f t="shared" si="1914"/>
        <v>0</v>
      </c>
      <c r="AT333" s="88">
        <f t="shared" si="1914"/>
        <v>16</v>
      </c>
      <c r="AU333" s="88">
        <f t="shared" si="1914"/>
        <v>1716620.6399999997</v>
      </c>
      <c r="AV333" s="88">
        <f t="shared" si="1914"/>
        <v>0</v>
      </c>
      <c r="AW333" s="88">
        <f t="shared" si="1914"/>
        <v>0</v>
      </c>
      <c r="AX333" s="88">
        <f t="shared" si="1914"/>
        <v>0</v>
      </c>
      <c r="AY333" s="88">
        <f t="shared" si="1914"/>
        <v>0</v>
      </c>
      <c r="AZ333" s="88">
        <f t="shared" si="1914"/>
        <v>0</v>
      </c>
      <c r="BA333" s="88">
        <f t="shared" si="1914"/>
        <v>0</v>
      </c>
      <c r="BB333" s="88">
        <f t="shared" si="1914"/>
        <v>24</v>
      </c>
      <c r="BC333" s="88">
        <f t="shared" si="1914"/>
        <v>2857507.8</v>
      </c>
      <c r="BD333" s="88">
        <f t="shared" si="1914"/>
        <v>21</v>
      </c>
      <c r="BE333" s="88">
        <f t="shared" si="1914"/>
        <v>2342239.4799999995</v>
      </c>
      <c r="BF333" s="88">
        <f t="shared" si="1914"/>
        <v>128</v>
      </c>
      <c r="BG333" s="88">
        <f t="shared" si="1914"/>
        <v>15938180.159999998</v>
      </c>
      <c r="BH333" s="88">
        <f t="shared" si="1914"/>
        <v>72</v>
      </c>
      <c r="BI333" s="88">
        <f t="shared" si="1914"/>
        <v>10068507.119999999</v>
      </c>
      <c r="BJ333" s="88">
        <f t="shared" si="1914"/>
        <v>0</v>
      </c>
      <c r="BK333" s="88">
        <f t="shared" si="1914"/>
        <v>0</v>
      </c>
      <c r="BL333" s="88">
        <f t="shared" si="1914"/>
        <v>0</v>
      </c>
      <c r="BM333" s="88">
        <f t="shared" si="1914"/>
        <v>0</v>
      </c>
      <c r="BN333" s="88">
        <f t="shared" si="1914"/>
        <v>51</v>
      </c>
      <c r="BO333" s="88">
        <f t="shared" si="1914"/>
        <v>4879211.4000000004</v>
      </c>
      <c r="BP333" s="88">
        <f t="shared" si="1914"/>
        <v>16</v>
      </c>
      <c r="BQ333" s="88">
        <f t="shared" si="1914"/>
        <v>1591586.64</v>
      </c>
      <c r="BR333" s="88">
        <f t="shared" si="1914"/>
        <v>22</v>
      </c>
      <c r="BS333" s="88">
        <f t="shared" si="1914"/>
        <v>3308303.46</v>
      </c>
      <c r="BT333" s="88">
        <f t="shared" si="1914"/>
        <v>3</v>
      </c>
      <c r="BU333" s="88">
        <f t="shared" si="1914"/>
        <v>234294.47999999998</v>
      </c>
      <c r="BV333" s="88">
        <f t="shared" si="1914"/>
        <v>33</v>
      </c>
      <c r="BW333" s="88">
        <f t="shared" si="1914"/>
        <v>3293587.92</v>
      </c>
      <c r="BX333" s="88">
        <f t="shared" si="1914"/>
        <v>9</v>
      </c>
      <c r="BY333" s="88">
        <f t="shared" si="1914"/>
        <v>1911673.6800000002</v>
      </c>
      <c r="BZ333" s="88">
        <f t="shared" si="1914"/>
        <v>21</v>
      </c>
      <c r="CA333" s="88">
        <f t="shared" ref="CA333:DO333" si="1915">SUM(CA334:CA341)</f>
        <v>2098262.88</v>
      </c>
      <c r="CB333" s="88">
        <f t="shared" si="1915"/>
        <v>0</v>
      </c>
      <c r="CC333" s="88">
        <f t="shared" si="1915"/>
        <v>0</v>
      </c>
      <c r="CD333" s="88">
        <f t="shared" si="1915"/>
        <v>0</v>
      </c>
      <c r="CE333" s="88">
        <f t="shared" si="1915"/>
        <v>0</v>
      </c>
      <c r="CF333" s="88">
        <f t="shared" si="1915"/>
        <v>0</v>
      </c>
      <c r="CG333" s="88">
        <f t="shared" si="1915"/>
        <v>0</v>
      </c>
      <c r="CH333" s="88">
        <f t="shared" si="1915"/>
        <v>0</v>
      </c>
      <c r="CI333" s="88">
        <f t="shared" si="1915"/>
        <v>0</v>
      </c>
      <c r="CJ333" s="88">
        <f t="shared" si="1915"/>
        <v>0</v>
      </c>
      <c r="CK333" s="88">
        <f t="shared" si="1915"/>
        <v>0</v>
      </c>
      <c r="CL333" s="88">
        <f t="shared" si="1915"/>
        <v>0</v>
      </c>
      <c r="CM333" s="88">
        <f t="shared" si="1915"/>
        <v>0</v>
      </c>
      <c r="CN333" s="88">
        <f t="shared" si="1915"/>
        <v>0</v>
      </c>
      <c r="CO333" s="88">
        <f t="shared" si="1915"/>
        <v>0</v>
      </c>
      <c r="CP333" s="88">
        <f t="shared" si="1915"/>
        <v>10</v>
      </c>
      <c r="CQ333" s="88">
        <f t="shared" si="1915"/>
        <v>496865.87999999995</v>
      </c>
      <c r="CR333" s="88">
        <f t="shared" si="1915"/>
        <v>12</v>
      </c>
      <c r="CS333" s="88">
        <f t="shared" si="1915"/>
        <v>1234316.4119999998</v>
      </c>
      <c r="CT333" s="88">
        <f t="shared" si="1915"/>
        <v>41</v>
      </c>
      <c r="CU333" s="88">
        <f t="shared" si="1915"/>
        <v>3175905.2779999999</v>
      </c>
      <c r="CV333" s="88">
        <f t="shared" si="1915"/>
        <v>0</v>
      </c>
      <c r="CW333" s="88">
        <f t="shared" si="1915"/>
        <v>0</v>
      </c>
      <c r="CX333" s="88">
        <f t="shared" si="1915"/>
        <v>4</v>
      </c>
      <c r="CY333" s="88">
        <f t="shared" si="1915"/>
        <v>800217.59999999998</v>
      </c>
      <c r="CZ333" s="88">
        <f t="shared" si="1915"/>
        <v>0</v>
      </c>
      <c r="DA333" s="88">
        <f t="shared" si="1915"/>
        <v>0</v>
      </c>
      <c r="DB333" s="88">
        <f t="shared" si="1915"/>
        <v>0</v>
      </c>
      <c r="DC333" s="91">
        <f t="shared" si="1915"/>
        <v>0</v>
      </c>
      <c r="DD333" s="88">
        <f t="shared" si="1915"/>
        <v>0</v>
      </c>
      <c r="DE333" s="88">
        <f t="shared" si="1915"/>
        <v>0</v>
      </c>
      <c r="DF333" s="92">
        <f t="shared" si="1915"/>
        <v>7</v>
      </c>
      <c r="DG333" s="88">
        <f t="shared" si="1915"/>
        <v>457739.85599999991</v>
      </c>
      <c r="DH333" s="88">
        <f t="shared" si="1915"/>
        <v>12</v>
      </c>
      <c r="DI333" s="88">
        <f t="shared" si="1915"/>
        <v>1873274.7767999999</v>
      </c>
      <c r="DJ333" s="88">
        <v>4</v>
      </c>
      <c r="DK333" s="88">
        <f t="shared" si="1915"/>
        <v>713303.85600000003</v>
      </c>
      <c r="DL333" s="88">
        <f t="shared" si="1915"/>
        <v>8</v>
      </c>
      <c r="DM333" s="88">
        <f t="shared" si="1915"/>
        <v>1521232.3439999998</v>
      </c>
      <c r="DN333" s="88">
        <f t="shared" si="1915"/>
        <v>997</v>
      </c>
      <c r="DO333" s="88">
        <f t="shared" si="1915"/>
        <v>112991082.63480002</v>
      </c>
    </row>
    <row r="334" spans="1:119" ht="15.75" customHeight="1" x14ac:dyDescent="0.25">
      <c r="A334" s="78"/>
      <c r="B334" s="79">
        <v>292</v>
      </c>
      <c r="C334" s="60" t="s">
        <v>461</v>
      </c>
      <c r="D334" s="61">
        <v>22900</v>
      </c>
      <c r="E334" s="80">
        <v>1.17</v>
      </c>
      <c r="F334" s="80"/>
      <c r="G334" s="63">
        <v>1</v>
      </c>
      <c r="H334" s="64"/>
      <c r="I334" s="64"/>
      <c r="J334" s="61">
        <v>1.4</v>
      </c>
      <c r="K334" s="61">
        <v>1.68</v>
      </c>
      <c r="L334" s="61">
        <v>2.23</v>
      </c>
      <c r="M334" s="65">
        <v>2.57</v>
      </c>
      <c r="N334" s="68"/>
      <c r="O334" s="67">
        <f t="shared" si="1488"/>
        <v>0</v>
      </c>
      <c r="P334" s="68">
        <v>5</v>
      </c>
      <c r="Q334" s="68">
        <f>(P334*$D334*$E334*$G334*$J334*$Q$8)</f>
        <v>206306.1</v>
      </c>
      <c r="R334" s="68"/>
      <c r="S334" s="67">
        <f>(R334*$D334*$E334*$G334*$J334*$S$8)</f>
        <v>0</v>
      </c>
      <c r="T334" s="68"/>
      <c r="U334" s="67">
        <f t="shared" ref="U334:U336" si="1916">(T334/12*7*$D334*$E334*$G334*$J334*$U$8)+(T334/12*5*$D334*$E334*$G334*$J334*$U$9)</f>
        <v>0</v>
      </c>
      <c r="V334" s="68"/>
      <c r="W334" s="67">
        <f>(V334*$D334*$E334*$G334*$J334*$W$8)</f>
        <v>0</v>
      </c>
      <c r="X334" s="68"/>
      <c r="Y334" s="67">
        <f>(X334*$D334*$E334*$G334*$J334*$Y$8)</f>
        <v>0</v>
      </c>
      <c r="Z334" s="68"/>
      <c r="AA334" s="67">
        <f>(Z334*$D334*$E334*$G334*$J334*$AA$8)</f>
        <v>0</v>
      </c>
      <c r="AB334" s="68"/>
      <c r="AC334" s="67">
        <f>(AB334*$D334*$E334*$G334*$J334*$AC$8)</f>
        <v>0</v>
      </c>
      <c r="AD334" s="68"/>
      <c r="AE334" s="67">
        <f>(AD334*$D334*$E334*$G334*$J334*$AE$8)</f>
        <v>0</v>
      </c>
      <c r="AF334" s="68"/>
      <c r="AG334" s="67">
        <f>(AF334*$D334*$E334*$G334*$J334*$AG$8)</f>
        <v>0</v>
      </c>
      <c r="AH334" s="70"/>
      <c r="AI334" s="67">
        <f>(AH334*$D334*$E334*$G334*$J334*$AI$8)</f>
        <v>0</v>
      </c>
      <c r="AJ334" s="68">
        <v>5</v>
      </c>
      <c r="AK334" s="67">
        <f>(AJ334*$D334*$E334*$G334*$J334*$AK$8)</f>
        <v>206306.1</v>
      </c>
      <c r="AL334" s="82"/>
      <c r="AM334" s="67">
        <f>(AL334*$D334*$E334*$G334*$K334*$AM$8)</f>
        <v>0</v>
      </c>
      <c r="AN334" s="68"/>
      <c r="AO334" s="73">
        <f>(AN334*$D334*$E334*$G334*$K334*$AO$8)</f>
        <v>0</v>
      </c>
      <c r="AP334" s="68"/>
      <c r="AQ334" s="67">
        <f>(AP334*$D334*$E334*$G334*$J334*$AQ$8)</f>
        <v>0</v>
      </c>
      <c r="AR334" s="68"/>
      <c r="AS334" s="68">
        <f>(AR334*$D334*$E334*$G334*$J334*$AS$8)</f>
        <v>0</v>
      </c>
      <c r="AT334" s="68"/>
      <c r="AU334" s="68">
        <f>(AT334*$D334*$E334*$G334*$J334*$AU$8)</f>
        <v>0</v>
      </c>
      <c r="AV334" s="68"/>
      <c r="AW334" s="67">
        <f>(AV334*$D334*$E334*$G334*$J334*$AW$8)</f>
        <v>0</v>
      </c>
      <c r="AX334" s="68"/>
      <c r="AY334" s="67">
        <f>(AX334*$D334*$E334*$G334*$J334*$AY$8)</f>
        <v>0</v>
      </c>
      <c r="AZ334" s="68"/>
      <c r="BA334" s="67">
        <f>(AZ334*$D334*$E334*$G334*$J334*$BA$8)</f>
        <v>0</v>
      </c>
      <c r="BB334" s="68">
        <v>2</v>
      </c>
      <c r="BC334" s="67">
        <f>(BB334*$D334*$E334*$G334*$J334*$BC$8)</f>
        <v>82522.44</v>
      </c>
      <c r="BD334" s="68"/>
      <c r="BE334" s="67">
        <f>(BD334*$D334*$E334*$G334*$J334*$BE$8)</f>
        <v>0</v>
      </c>
      <c r="BF334" s="68">
        <v>5</v>
      </c>
      <c r="BG334" s="67">
        <f>(BF334*$D334*$E334*$G334*$K334*$BG$8)</f>
        <v>225061.19999999998</v>
      </c>
      <c r="BH334" s="68">
        <v>2</v>
      </c>
      <c r="BI334" s="67">
        <f>(BH334*$D334*$E334*$G334*$K334*$BI$8)</f>
        <v>90024.48</v>
      </c>
      <c r="BJ334" s="68"/>
      <c r="BK334" s="67">
        <f>(BJ334*$D334*$E334*$G334*$K334*$BK$8)</f>
        <v>0</v>
      </c>
      <c r="BL334" s="68"/>
      <c r="BM334" s="67">
        <f>(BL334*$D334*$E334*$G334*$K334*$BM$8)</f>
        <v>0</v>
      </c>
      <c r="BN334" s="68">
        <v>8</v>
      </c>
      <c r="BO334" s="67">
        <f>(BN334*$D334*$E334*$G334*$K334*$BO$8)</f>
        <v>396107.712</v>
      </c>
      <c r="BP334" s="68">
        <v>1</v>
      </c>
      <c r="BQ334" s="67">
        <f>(BP334*$D334*$E334*$G334*$K334*$BQ$8)</f>
        <v>45012.24</v>
      </c>
      <c r="BR334" s="68">
        <v>5</v>
      </c>
      <c r="BS334" s="67">
        <f>(BR334*$D334*$E334*$G334*$K334*$BS$8)</f>
        <v>281326.5</v>
      </c>
      <c r="BT334" s="68"/>
      <c r="BU334" s="67">
        <f>(BT334*$D334*$E334*$G334*$K334*$BU$8)</f>
        <v>0</v>
      </c>
      <c r="BV334" s="68">
        <v>3</v>
      </c>
      <c r="BW334" s="67">
        <f>(BV334*$D334*$E334*$G334*$K334*$BW$8)</f>
        <v>168795.9</v>
      </c>
      <c r="BX334" s="68">
        <v>1</v>
      </c>
      <c r="BY334" s="67">
        <f>(BX334*$D334*$E334*$G334*$K334*$BY$8)</f>
        <v>45012.24</v>
      </c>
      <c r="BZ334" s="68">
        <v>3</v>
      </c>
      <c r="CA334" s="75">
        <f>(BZ334*$D334*$E334*$G334*$K334*$CA$8)</f>
        <v>135036.72</v>
      </c>
      <c r="CB334" s="68"/>
      <c r="CC334" s="67">
        <f>(CB334*$D334*$E334*$G334*$J334*$CC$8)</f>
        <v>0</v>
      </c>
      <c r="CD334" s="68"/>
      <c r="CE334" s="67">
        <f>(CD334*$D334*$E334*$G334*$J334*$CE$8)</f>
        <v>0</v>
      </c>
      <c r="CF334" s="68"/>
      <c r="CG334" s="67">
        <f>(CF334*$D334*$E334*$G334*$J334*$CG$8)</f>
        <v>0</v>
      </c>
      <c r="CH334" s="68"/>
      <c r="CI334" s="68">
        <f>(CH334*$D334*$E334*$G334*$J334*$CI$8)</f>
        <v>0</v>
      </c>
      <c r="CJ334" s="68"/>
      <c r="CK334" s="67">
        <f>(CJ334*$D334*$E334*$G334*$K334*$CK$8)</f>
        <v>0</v>
      </c>
      <c r="CL334" s="68"/>
      <c r="CM334" s="67">
        <f>(CL334*$D334*$E334*$G334*$J334*$CM$8)</f>
        <v>0</v>
      </c>
      <c r="CN334" s="68"/>
      <c r="CO334" s="67">
        <f>(CN334*$D334*$E334*$G334*$J334*$CO$8)</f>
        <v>0</v>
      </c>
      <c r="CP334" s="68">
        <v>4</v>
      </c>
      <c r="CQ334" s="67">
        <f>(CP334*$D334*$E334*$G334*$J334*$CQ$8)</f>
        <v>105028.55999999998</v>
      </c>
      <c r="CR334" s="68">
        <v>1</v>
      </c>
      <c r="CS334" s="67">
        <f>(CR334*$D334*$E334*$G334*$J334*$CS$8)</f>
        <v>42386.525999999991</v>
      </c>
      <c r="CT334" s="68">
        <v>1</v>
      </c>
      <c r="CU334" s="67">
        <f>(CT334*$D334*$E334*$G334*$J334*$CU$8)</f>
        <v>42386.525999999991</v>
      </c>
      <c r="CV334" s="68"/>
      <c r="CW334" s="67">
        <f>(CV334*$D334*$E334*$G334*$K334*$CW$8)</f>
        <v>0</v>
      </c>
      <c r="CX334" s="82"/>
      <c r="CY334" s="67">
        <f>(CX334*$D334*$E334*$G334*$K334*$CY$8)</f>
        <v>0</v>
      </c>
      <c r="CZ334" s="68"/>
      <c r="DA334" s="67">
        <f>(CZ334*$D334*$E334*$G334*$J334*$DA$8)</f>
        <v>0</v>
      </c>
      <c r="DB334" s="68"/>
      <c r="DC334" s="73">
        <f>(DB334*$D334*$E334*$G334*$K334*$DC$8)</f>
        <v>0</v>
      </c>
      <c r="DD334" s="68"/>
      <c r="DE334" s="67">
        <f>(DD334*$D334*$E334*$G334*$K334*$DE$8)</f>
        <v>0</v>
      </c>
      <c r="DF334" s="83"/>
      <c r="DG334" s="67">
        <f>(DF334*$D334*$E334*$G334*$K334*$DG$8)</f>
        <v>0</v>
      </c>
      <c r="DH334" s="68">
        <v>3</v>
      </c>
      <c r="DI334" s="67">
        <f>(DH334*$D334*$E334*$G334*$K334*$DI$8)</f>
        <v>152591.49359999999</v>
      </c>
      <c r="DJ334" s="68"/>
      <c r="DK334" s="67">
        <f>(DJ334*$D334*$E334*$G334*$L334*$DK$8)</f>
        <v>0</v>
      </c>
      <c r="DL334" s="68">
        <v>1</v>
      </c>
      <c r="DM334" s="75">
        <f>(DL334*$D334*$E334*$G334*$M334*$DM$8)</f>
        <v>82629.611999999994</v>
      </c>
      <c r="DN334" s="77">
        <f t="shared" ref="DN334:DO341" si="1917">SUM(N334,P334,R334,T334,V334,X334,Z334,AB334,AD334,AF334,AH334,AJ334,AL334,AP334,AR334,CF334,AT334,AV334,AX334,AZ334,BB334,CJ334,BD334,BF334,BH334,BL334,AN334,BN334,BP334,BR334,BT334,BV334,BX334,BZ334,CB334,CD334,CH334,CL334,CN334,CP334,CR334,CT334,CV334,CX334,BJ334,CZ334,DB334,DD334,DF334,DH334,DJ334,DL334)</f>
        <v>50</v>
      </c>
      <c r="DO334" s="75">
        <f t="shared" si="1917"/>
        <v>2306534.3496000003</v>
      </c>
    </row>
    <row r="335" spans="1:119" ht="15.75" customHeight="1" x14ac:dyDescent="0.25">
      <c r="A335" s="78"/>
      <c r="B335" s="79">
        <v>293</v>
      </c>
      <c r="C335" s="60" t="s">
        <v>462</v>
      </c>
      <c r="D335" s="61">
        <v>22900</v>
      </c>
      <c r="E335" s="80">
        <v>2.91</v>
      </c>
      <c r="F335" s="80"/>
      <c r="G335" s="63">
        <v>1</v>
      </c>
      <c r="H335" s="64"/>
      <c r="I335" s="64"/>
      <c r="J335" s="61">
        <v>1.4</v>
      </c>
      <c r="K335" s="61">
        <v>1.68</v>
      </c>
      <c r="L335" s="61">
        <v>2.23</v>
      </c>
      <c r="M335" s="65">
        <v>2.57</v>
      </c>
      <c r="N335" s="68"/>
      <c r="O335" s="67">
        <f t="shared" si="1488"/>
        <v>0</v>
      </c>
      <c r="P335" s="68">
        <f>6</f>
        <v>6</v>
      </c>
      <c r="Q335" s="68">
        <f>(P335*$D335*$E335*$G335*$J335*$Q$8)</f>
        <v>615744.36</v>
      </c>
      <c r="R335" s="68"/>
      <c r="S335" s="67">
        <f>(R335*$D335*$E335*$G335*$J335*$S$8)</f>
        <v>0</v>
      </c>
      <c r="T335" s="68"/>
      <c r="U335" s="67">
        <f t="shared" si="1916"/>
        <v>0</v>
      </c>
      <c r="V335" s="68"/>
      <c r="W335" s="67">
        <f>(V335*$D335*$E335*$G335*$J335*$W$8)</f>
        <v>0</v>
      </c>
      <c r="X335" s="68"/>
      <c r="Y335" s="67">
        <f>(X335*$D335*$E335*$G335*$J335*$Y$8)</f>
        <v>0</v>
      </c>
      <c r="Z335" s="68"/>
      <c r="AA335" s="67">
        <f>(Z335*$D335*$E335*$G335*$J335*$AA$8)</f>
        <v>0</v>
      </c>
      <c r="AB335" s="68"/>
      <c r="AC335" s="67">
        <f>(AB335*$D335*$E335*$G335*$J335*$AC$8)</f>
        <v>0</v>
      </c>
      <c r="AD335" s="68"/>
      <c r="AE335" s="67">
        <f>(AD335*$D335*$E335*$G335*$J335*$AE$8)</f>
        <v>0</v>
      </c>
      <c r="AF335" s="68"/>
      <c r="AG335" s="67">
        <f>(AF335*$D335*$E335*$G335*$J335*$AG$8)</f>
        <v>0</v>
      </c>
      <c r="AH335" s="70"/>
      <c r="AI335" s="67">
        <f>(AH335*$D335*$E335*$G335*$J335*$AI$8)</f>
        <v>0</v>
      </c>
      <c r="AJ335" s="68">
        <v>7</v>
      </c>
      <c r="AK335" s="67">
        <f>(AJ335*$D335*$E335*$G335*$J335*$AK$8)</f>
        <v>718368.42</v>
      </c>
      <c r="AL335" s="82"/>
      <c r="AM335" s="67">
        <f>(AL335*$D335*$E335*$G335*$K335*$AM$8)</f>
        <v>0</v>
      </c>
      <c r="AN335" s="68"/>
      <c r="AO335" s="73">
        <f>(AN335*$D335*$E335*$G335*$K335*$AO$8)</f>
        <v>0</v>
      </c>
      <c r="AP335" s="68"/>
      <c r="AQ335" s="67">
        <f>(AP335*$D335*$E335*$G335*$J335*$AQ$8)</f>
        <v>0</v>
      </c>
      <c r="AR335" s="68"/>
      <c r="AS335" s="68">
        <f>(AR335*$D335*$E335*$G335*$J335*$AS$8)</f>
        <v>0</v>
      </c>
      <c r="AT335" s="68">
        <v>16</v>
      </c>
      <c r="AU335" s="68">
        <f>(AT335*$D335*$E335*$G335*$J335*$AU$8)</f>
        <v>1716620.6399999997</v>
      </c>
      <c r="AV335" s="68"/>
      <c r="AW335" s="67">
        <f>(AV335*$D335*$E335*$G335*$J335*$AW$8)</f>
        <v>0</v>
      </c>
      <c r="AX335" s="68"/>
      <c r="AY335" s="67">
        <f>(AX335*$D335*$E335*$G335*$J335*$AY$8)</f>
        <v>0</v>
      </c>
      <c r="AZ335" s="68"/>
      <c r="BA335" s="67">
        <f>(AZ335*$D335*$E335*$G335*$J335*$BA$8)</f>
        <v>0</v>
      </c>
      <c r="BB335" s="68">
        <v>6</v>
      </c>
      <c r="BC335" s="67">
        <f>(BB335*$D335*$E335*$G335*$J335*$BC$8)</f>
        <v>615744.36</v>
      </c>
      <c r="BD335" s="68">
        <v>3</v>
      </c>
      <c r="BE335" s="67">
        <f>(BD335*$D335*$E335*$G335*$J335*$BE$8)</f>
        <v>307872.18</v>
      </c>
      <c r="BF335" s="68">
        <v>43</v>
      </c>
      <c r="BG335" s="67">
        <f>(BF335*$D335*$E335*$G335*$K335*$BG$8)</f>
        <v>4814001.3599999994</v>
      </c>
      <c r="BH335" s="68">
        <v>8</v>
      </c>
      <c r="BI335" s="67">
        <f>(BH335*$D335*$E335*$G335*$K335*$BI$8)</f>
        <v>895628.15999999992</v>
      </c>
      <c r="BJ335" s="68"/>
      <c r="BK335" s="67">
        <f>(BJ335*$D335*$E335*$G335*$K335*$BK$8)</f>
        <v>0</v>
      </c>
      <c r="BL335" s="68"/>
      <c r="BM335" s="67">
        <f>(BL335*$D335*$E335*$G335*$K335*$BM$8)</f>
        <v>0</v>
      </c>
      <c r="BN335" s="68">
        <f>5+7</f>
        <v>12</v>
      </c>
      <c r="BO335" s="67">
        <f>(BN335*$D335*$E335*$G335*$K335*$BO$8)</f>
        <v>1477786.4640000002</v>
      </c>
      <c r="BP335" s="68">
        <v>4</v>
      </c>
      <c r="BQ335" s="67">
        <f>(BP335*$D335*$E335*$G335*$K335*$BQ$8)</f>
        <v>447814.07999999996</v>
      </c>
      <c r="BR335" s="68">
        <v>3</v>
      </c>
      <c r="BS335" s="67">
        <f>(BR335*$D335*$E335*$G335*$K335*$BS$8)</f>
        <v>419825.7</v>
      </c>
      <c r="BT335" s="68"/>
      <c r="BU335" s="67">
        <f>(BT335*$D335*$E335*$G335*$K335*$BU$8)</f>
        <v>0</v>
      </c>
      <c r="BV335" s="68">
        <v>8</v>
      </c>
      <c r="BW335" s="67">
        <f>(BV335*$D335*$E335*$G335*$K335*$BW$8)</f>
        <v>1119535.2</v>
      </c>
      <c r="BX335" s="68">
        <v>4</v>
      </c>
      <c r="BY335" s="67">
        <f>(BX335*$D335*$E335*$G335*$K335*$BY$8)</f>
        <v>447814.07999999996</v>
      </c>
      <c r="BZ335" s="68">
        <v>5</v>
      </c>
      <c r="CA335" s="75">
        <f>(BZ335*$D335*$E335*$G335*$K335*$CA$8)</f>
        <v>559767.6</v>
      </c>
      <c r="CB335" s="68"/>
      <c r="CC335" s="67">
        <f>(CB335*$D335*$E335*$G335*$J335*$CC$8)</f>
        <v>0</v>
      </c>
      <c r="CD335" s="68"/>
      <c r="CE335" s="67">
        <f>(CD335*$D335*$E335*$G335*$J335*$CE$8)</f>
        <v>0</v>
      </c>
      <c r="CF335" s="68"/>
      <c r="CG335" s="67">
        <f>(CF335*$D335*$E335*$G335*$J335*$CG$8)</f>
        <v>0</v>
      </c>
      <c r="CH335" s="68"/>
      <c r="CI335" s="68">
        <f>(CH335*$D335*$E335*$G335*$J335*$CI$8)</f>
        <v>0</v>
      </c>
      <c r="CJ335" s="68"/>
      <c r="CK335" s="67">
        <f>(CJ335*$D335*$E335*$G335*$K335*$CK$8)</f>
        <v>0</v>
      </c>
      <c r="CL335" s="68"/>
      <c r="CM335" s="67">
        <f>(CL335*$D335*$E335*$G335*$J335*$CM$8)</f>
        <v>0</v>
      </c>
      <c r="CN335" s="68"/>
      <c r="CO335" s="67">
        <f>(CN335*$D335*$E335*$G335*$J335*$CO$8)</f>
        <v>0</v>
      </c>
      <c r="CP335" s="68">
        <v>6</v>
      </c>
      <c r="CQ335" s="67">
        <f>(CP335*$D335*$E335*$G335*$J335*$CQ$8)</f>
        <v>391837.31999999995</v>
      </c>
      <c r="CR335" s="68">
        <v>7</v>
      </c>
      <c r="CS335" s="67">
        <f>(CR335*$D335*$E335*$G335*$J335*$CS$8)</f>
        <v>737960.28599999985</v>
      </c>
      <c r="CT335" s="68">
        <v>4</v>
      </c>
      <c r="CU335" s="67">
        <f>(CT335*$D335*$E335*$G335*$J335*$CU$8)</f>
        <v>421691.59199999995</v>
      </c>
      <c r="CV335" s="68"/>
      <c r="CW335" s="67">
        <f>(CV335*$D335*$E335*$G335*$K335*$CW$8)</f>
        <v>0</v>
      </c>
      <c r="CX335" s="82"/>
      <c r="CY335" s="67">
        <f>(CX335*$D335*$E335*$G335*$K335*$CY$8)</f>
        <v>0</v>
      </c>
      <c r="CZ335" s="68"/>
      <c r="DA335" s="67">
        <f>(CZ335*$D335*$E335*$G335*$J335*$DA$8)</f>
        <v>0</v>
      </c>
      <c r="DB335" s="68"/>
      <c r="DC335" s="73">
        <f>(DB335*$D335*$E335*$G335*$K335*$DC$8)</f>
        <v>0</v>
      </c>
      <c r="DD335" s="68"/>
      <c r="DE335" s="67">
        <f>(DD335*$D335*$E335*$G335*$K335*$DE$8)</f>
        <v>0</v>
      </c>
      <c r="DF335" s="83"/>
      <c r="DG335" s="67">
        <f>(DF335*$D335*$E335*$G335*$K335*$DG$8)</f>
        <v>0</v>
      </c>
      <c r="DH335" s="68">
        <v>1</v>
      </c>
      <c r="DI335" s="67">
        <f>(DH335*$D335*$E335*$G335*$K335*$DI$8)</f>
        <v>126507.47759999997</v>
      </c>
      <c r="DJ335" s="68">
        <v>4</v>
      </c>
      <c r="DK335" s="67">
        <f>(DJ335*$D335*$E335*$G335*$L335*$DK$8)</f>
        <v>713303.85600000003</v>
      </c>
      <c r="DL335" s="68">
        <v>7</v>
      </c>
      <c r="DM335" s="75">
        <f>(DL335*$D335*$E335*$G335*$M335*$DM$8)</f>
        <v>1438602.7319999998</v>
      </c>
      <c r="DN335" s="77">
        <f t="shared" si="1917"/>
        <v>154</v>
      </c>
      <c r="DO335" s="75">
        <f t="shared" si="1917"/>
        <v>17986425.867600001</v>
      </c>
    </row>
    <row r="336" spans="1:119" ht="15.75" customHeight="1" x14ac:dyDescent="0.25">
      <c r="A336" s="78"/>
      <c r="B336" s="79">
        <v>294</v>
      </c>
      <c r="C336" s="60" t="s">
        <v>463</v>
      </c>
      <c r="D336" s="61">
        <v>22900</v>
      </c>
      <c r="E336" s="80">
        <v>1.21</v>
      </c>
      <c r="F336" s="80"/>
      <c r="G336" s="63">
        <v>1</v>
      </c>
      <c r="H336" s="64"/>
      <c r="I336" s="64"/>
      <c r="J336" s="61">
        <v>1.4</v>
      </c>
      <c r="K336" s="61">
        <v>1.68</v>
      </c>
      <c r="L336" s="61">
        <v>2.23</v>
      </c>
      <c r="M336" s="65">
        <v>2.57</v>
      </c>
      <c r="N336" s="68"/>
      <c r="O336" s="67">
        <f t="shared" si="1488"/>
        <v>0</v>
      </c>
      <c r="P336" s="68">
        <v>130</v>
      </c>
      <c r="Q336" s="68">
        <f>(P336*$D336*$E336*$G336*$J336*$Q$8)</f>
        <v>5547341.8000000007</v>
      </c>
      <c r="R336" s="68"/>
      <c r="S336" s="67">
        <f>(R336*$D336*$E336*$G336*$J336*$S$8)</f>
        <v>0</v>
      </c>
      <c r="T336" s="68"/>
      <c r="U336" s="67">
        <f t="shared" si="1916"/>
        <v>0</v>
      </c>
      <c r="V336" s="68"/>
      <c r="W336" s="67">
        <f>(V336*$D336*$E336*$G336*$J336*$W$8)</f>
        <v>0</v>
      </c>
      <c r="X336" s="68">
        <v>0</v>
      </c>
      <c r="Y336" s="67">
        <f>(X336*$D336*$E336*$G336*$J336*$Y$8)</f>
        <v>0</v>
      </c>
      <c r="Z336" s="68"/>
      <c r="AA336" s="67">
        <f>(Z336*$D336*$E336*$G336*$J336*$AA$8)</f>
        <v>0</v>
      </c>
      <c r="AB336" s="68">
        <v>0</v>
      </c>
      <c r="AC336" s="67">
        <f>(AB336*$D336*$E336*$G336*$J336*$AC$8)</f>
        <v>0</v>
      </c>
      <c r="AD336" s="68"/>
      <c r="AE336" s="67">
        <f>(AD336*$D336*$E336*$G336*$J336*$AE$8)</f>
        <v>0</v>
      </c>
      <c r="AF336" s="68">
        <v>0</v>
      </c>
      <c r="AG336" s="67">
        <f>(AF336*$D336*$E336*$G336*$J336*$AG$8)</f>
        <v>0</v>
      </c>
      <c r="AH336" s="70"/>
      <c r="AI336" s="67">
        <f>(AH336*$D336*$E336*$G336*$J336*$AI$8)</f>
        <v>0</v>
      </c>
      <c r="AJ336" s="68"/>
      <c r="AK336" s="67">
        <f>(AJ336*$D336*$E336*$G336*$J336*$AK$8)</f>
        <v>0</v>
      </c>
      <c r="AL336" s="82"/>
      <c r="AM336" s="67">
        <f>(AL336*$D336*$E336*$G336*$K336*$AM$8)</f>
        <v>0</v>
      </c>
      <c r="AN336" s="68">
        <v>1</v>
      </c>
      <c r="AO336" s="73">
        <f>(AN336*$D336*$E336*$G336*$K336*$AO$8)</f>
        <v>51206.231999999996</v>
      </c>
      <c r="AP336" s="68"/>
      <c r="AQ336" s="67">
        <f>(AP336*$D336*$E336*$G336*$J336*$AQ$8)</f>
        <v>0</v>
      </c>
      <c r="AR336" s="68">
        <v>0</v>
      </c>
      <c r="AS336" s="68">
        <f>(AR336*$D336*$E336*$G336*$J336*$AS$8)</f>
        <v>0</v>
      </c>
      <c r="AT336" s="68"/>
      <c r="AU336" s="68">
        <f>(AT336*$D336*$E336*$G336*$J336*$AU$8)</f>
        <v>0</v>
      </c>
      <c r="AV336" s="68">
        <v>0</v>
      </c>
      <c r="AW336" s="67">
        <f>(AV336*$D336*$E336*$G336*$J336*$AW$8)</f>
        <v>0</v>
      </c>
      <c r="AX336" s="68">
        <v>0</v>
      </c>
      <c r="AY336" s="67">
        <f>(AX336*$D336*$E336*$G336*$J336*$AY$8)</f>
        <v>0</v>
      </c>
      <c r="AZ336" s="68">
        <v>0</v>
      </c>
      <c r="BA336" s="67">
        <f>(AZ336*$D336*$E336*$G336*$J336*$BA$8)</f>
        <v>0</v>
      </c>
      <c r="BB336" s="68"/>
      <c r="BC336" s="67">
        <f>(BB336*$D336*$E336*$G336*$J336*$BC$8)</f>
        <v>0</v>
      </c>
      <c r="BD336" s="68">
        <v>5</v>
      </c>
      <c r="BE336" s="67">
        <f>(BD336*$D336*$E336*$G336*$J336*$BE$8)</f>
        <v>213359.30000000002</v>
      </c>
      <c r="BF336" s="68">
        <v>17</v>
      </c>
      <c r="BG336" s="67">
        <f>(BF336*$D336*$E336*$G336*$K336*$BG$8)</f>
        <v>791369.03999999992</v>
      </c>
      <c r="BH336" s="68">
        <v>10</v>
      </c>
      <c r="BI336" s="67">
        <f>(BH336*$D336*$E336*$G336*$K336*$BI$8)</f>
        <v>465511.2</v>
      </c>
      <c r="BJ336" s="68">
        <v>0</v>
      </c>
      <c r="BK336" s="67">
        <f>(BJ336*$D336*$E336*$G336*$K336*$BK$8)</f>
        <v>0</v>
      </c>
      <c r="BL336" s="68">
        <v>0</v>
      </c>
      <c r="BM336" s="67">
        <f>(BL336*$D336*$E336*$G336*$K336*$BM$8)</f>
        <v>0</v>
      </c>
      <c r="BN336" s="68">
        <f>13-6</f>
        <v>7</v>
      </c>
      <c r="BO336" s="67">
        <f>(BN336*$D336*$E336*$G336*$K336*$BO$8)</f>
        <v>358443.62400000001</v>
      </c>
      <c r="BP336" s="68">
        <v>4</v>
      </c>
      <c r="BQ336" s="67">
        <f>(BP336*$D336*$E336*$G336*$K336*$BQ$8)</f>
        <v>186204.47999999998</v>
      </c>
      <c r="BR336" s="68">
        <v>4</v>
      </c>
      <c r="BS336" s="67">
        <f>(BR336*$D336*$E336*$G336*$K336*$BS$8)</f>
        <v>232755.59999999998</v>
      </c>
      <c r="BT336" s="68"/>
      <c r="BU336" s="67">
        <f>(BT336*$D336*$E336*$G336*$K336*$BU$8)</f>
        <v>0</v>
      </c>
      <c r="BV336" s="68">
        <v>13</v>
      </c>
      <c r="BW336" s="67">
        <f>(BV336*$D336*$E336*$G336*$K336*$BW$8)</f>
        <v>756455.7</v>
      </c>
      <c r="BX336" s="68"/>
      <c r="BY336" s="67">
        <f>(BX336*$D336*$E336*$G336*$K336*$BY$8)</f>
        <v>0</v>
      </c>
      <c r="BZ336" s="68">
        <v>5</v>
      </c>
      <c r="CA336" s="75">
        <f>(BZ336*$D336*$E336*$G336*$K336*$CA$8)</f>
        <v>232755.6</v>
      </c>
      <c r="CB336" s="68">
        <v>0</v>
      </c>
      <c r="CC336" s="67">
        <f>(CB336*$D336*$E336*$G336*$J336*$CC$8)</f>
        <v>0</v>
      </c>
      <c r="CD336" s="68">
        <v>0</v>
      </c>
      <c r="CE336" s="67">
        <f>(CD336*$D336*$E336*$G336*$J336*$CE$8)</f>
        <v>0</v>
      </c>
      <c r="CF336" s="68">
        <v>0</v>
      </c>
      <c r="CG336" s="67">
        <f>(CF336*$D336*$E336*$G336*$J336*$CG$8)</f>
        <v>0</v>
      </c>
      <c r="CH336" s="68"/>
      <c r="CI336" s="68">
        <f>(CH336*$D336*$E336*$G336*$J336*$CI$8)</f>
        <v>0</v>
      </c>
      <c r="CJ336" s="68"/>
      <c r="CK336" s="67">
        <f>(CJ336*$D336*$E336*$G336*$K336*$CK$8)</f>
        <v>0</v>
      </c>
      <c r="CL336" s="68">
        <v>0</v>
      </c>
      <c r="CM336" s="67">
        <f>(CL336*$D336*$E336*$G336*$J336*$CM$8)</f>
        <v>0</v>
      </c>
      <c r="CN336" s="68"/>
      <c r="CO336" s="67">
        <f>(CN336*$D336*$E336*$G336*$J336*$CO$8)</f>
        <v>0</v>
      </c>
      <c r="CP336" s="68"/>
      <c r="CQ336" s="67">
        <f>(CP336*$D336*$E336*$G336*$J336*$CQ$8)</f>
        <v>0</v>
      </c>
      <c r="CR336" s="68"/>
      <c r="CS336" s="67">
        <f>(CR336*$D336*$E336*$G336*$J336*$CS$8)</f>
        <v>0</v>
      </c>
      <c r="CT336" s="68">
        <v>20</v>
      </c>
      <c r="CU336" s="67">
        <f>(CT336*$D336*$E336*$G336*$J336*$CU$8)</f>
        <v>876712.75999999989</v>
      </c>
      <c r="CV336" s="68">
        <v>0</v>
      </c>
      <c r="CW336" s="67">
        <f>(CV336*$D336*$E336*$G336*$K336*$CW$8)</f>
        <v>0</v>
      </c>
      <c r="CX336" s="82"/>
      <c r="CY336" s="67">
        <f>(CX336*$D336*$E336*$G336*$K336*$CY$8)</f>
        <v>0</v>
      </c>
      <c r="CZ336" s="68"/>
      <c r="DA336" s="67">
        <f>(CZ336*$D336*$E336*$G336*$J336*$DA$8)</f>
        <v>0</v>
      </c>
      <c r="DB336" s="68">
        <v>0</v>
      </c>
      <c r="DC336" s="73">
        <f>(DB336*$D336*$E336*$G336*$K336*$DC$8)</f>
        <v>0</v>
      </c>
      <c r="DD336" s="68"/>
      <c r="DE336" s="67">
        <f>(DD336*$D336*$E336*$G336*$K336*$DE$8)</f>
        <v>0</v>
      </c>
      <c r="DF336" s="83">
        <v>4</v>
      </c>
      <c r="DG336" s="67">
        <f>(DF336*$D336*$E336*$G336*$K336*$DG$8)</f>
        <v>223445.37599999996</v>
      </c>
      <c r="DH336" s="68">
        <v>1</v>
      </c>
      <c r="DI336" s="67">
        <f>(DH336*$D336*$E336*$G336*$K336*$DI$8)</f>
        <v>52602.765599999992</v>
      </c>
      <c r="DJ336" s="68"/>
      <c r="DK336" s="67">
        <f>(DJ336*$D336*$E336*$G336*$L336*$DK$8)</f>
        <v>0</v>
      </c>
      <c r="DL336" s="68"/>
      <c r="DM336" s="75">
        <f>(DL336*$D336*$E336*$G336*$M336*$DM$8)</f>
        <v>0</v>
      </c>
      <c r="DN336" s="77">
        <f t="shared" si="1917"/>
        <v>221</v>
      </c>
      <c r="DO336" s="75">
        <f t="shared" si="1917"/>
        <v>9988163.4775999989</v>
      </c>
    </row>
    <row r="337" spans="1:119" ht="15.75" customHeight="1" x14ac:dyDescent="0.25">
      <c r="A337" s="78"/>
      <c r="B337" s="79">
        <v>295</v>
      </c>
      <c r="C337" s="60" t="s">
        <v>464</v>
      </c>
      <c r="D337" s="61">
        <v>22900</v>
      </c>
      <c r="E337" s="80">
        <v>2.0299999999999998</v>
      </c>
      <c r="F337" s="80"/>
      <c r="G337" s="63">
        <v>1</v>
      </c>
      <c r="H337" s="64"/>
      <c r="I337" s="64"/>
      <c r="J337" s="61">
        <v>1.4</v>
      </c>
      <c r="K337" s="61">
        <v>1.68</v>
      </c>
      <c r="L337" s="61">
        <v>2.23</v>
      </c>
      <c r="M337" s="65">
        <v>2.57</v>
      </c>
      <c r="N337" s="68"/>
      <c r="O337" s="67">
        <f t="shared" ref="O337:O340" si="1918">(N337*$D337*$E337*$G337*$J337)</f>
        <v>0</v>
      </c>
      <c r="P337" s="68">
        <v>140</v>
      </c>
      <c r="Q337" s="68">
        <f t="shared" ref="Q337:Q340" si="1919">(P337*$D337*$E337*$G337*$J337)</f>
        <v>9111451.9999999981</v>
      </c>
      <c r="R337" s="68"/>
      <c r="S337" s="67">
        <f t="shared" ref="S337:S340" si="1920">(R337*$D337*$E337*$G337*$J337)</f>
        <v>0</v>
      </c>
      <c r="T337" s="68"/>
      <c r="U337" s="67">
        <f t="shared" ref="U337:U340" si="1921">(T337*$D337*$E337*$G337*$J337)</f>
        <v>0</v>
      </c>
      <c r="V337" s="68"/>
      <c r="W337" s="67">
        <f t="shared" ref="W337:W340" si="1922">(V337*$D337*$E337*$G337*$J337)</f>
        <v>0</v>
      </c>
      <c r="X337" s="68">
        <v>0</v>
      </c>
      <c r="Y337" s="67">
        <f t="shared" ref="Y337:Y340" si="1923">(X337*$D337*$E337*$G337*$J337)</f>
        <v>0</v>
      </c>
      <c r="Z337" s="68"/>
      <c r="AA337" s="67">
        <f t="shared" ref="AA337:AA340" si="1924">(Z337*$D337*$E337*$G337*$J337)</f>
        <v>0</v>
      </c>
      <c r="AB337" s="68">
        <v>0</v>
      </c>
      <c r="AC337" s="67">
        <f t="shared" ref="AC337:AC340" si="1925">(AB337*$D337*$E337*$G337*$J337)</f>
        <v>0</v>
      </c>
      <c r="AD337" s="68"/>
      <c r="AE337" s="67">
        <f t="shared" ref="AE337:AE340" si="1926">(AD337*$D337*$E337*$G337*$J337)</f>
        <v>0</v>
      </c>
      <c r="AF337" s="68">
        <v>0</v>
      </c>
      <c r="AG337" s="67">
        <f t="shared" ref="AG337:AG340" si="1927">(AF337*$D337*$E337*$G337*$J337)</f>
        <v>0</v>
      </c>
      <c r="AH337" s="70"/>
      <c r="AI337" s="67">
        <f t="shared" ref="AI337:AI340" si="1928">(AH337*$D337*$E337*$G337*$J337)</f>
        <v>0</v>
      </c>
      <c r="AJ337" s="68"/>
      <c r="AK337" s="67">
        <f t="shared" ref="AK337:AK340" si="1929">(AJ337*$D337*$E337*$G337*$J337)</f>
        <v>0</v>
      </c>
      <c r="AL337" s="82"/>
      <c r="AM337" s="67">
        <f t="shared" ref="AM337:AM340" si="1930">(AL337*$D337*$E337*$G337*$K337)</f>
        <v>0</v>
      </c>
      <c r="AN337" s="68">
        <v>4</v>
      </c>
      <c r="AO337" s="73">
        <f t="shared" ref="AO337:AO340" si="1931">(AN337*$D337*$E337*$G337*$K337)</f>
        <v>312392.63999999996</v>
      </c>
      <c r="AP337" s="68"/>
      <c r="AQ337" s="67">
        <f t="shared" ref="AQ337:AQ340" si="1932">(AP337*$D337*$E337*$G337*$J337)</f>
        <v>0</v>
      </c>
      <c r="AR337" s="68">
        <v>0</v>
      </c>
      <c r="AS337" s="68">
        <f t="shared" ref="AS337:AS340" si="1933">(AR337*$D337*$E337*$G337*$J337)</f>
        <v>0</v>
      </c>
      <c r="AT337" s="68"/>
      <c r="AU337" s="68">
        <f t="shared" ref="AU337:AU340" si="1934">(AT337*$D337*$E337*$G337*$J337)</f>
        <v>0</v>
      </c>
      <c r="AV337" s="68">
        <v>0</v>
      </c>
      <c r="AW337" s="67">
        <f t="shared" ref="AW337:AW340" si="1935">(AV337*$D337*$E337*$G337*$J337)</f>
        <v>0</v>
      </c>
      <c r="AX337" s="68">
        <v>0</v>
      </c>
      <c r="AY337" s="67">
        <f t="shared" ref="AY337:AY340" si="1936">(AX337*$D337*$E337*$G337*$J337)</f>
        <v>0</v>
      </c>
      <c r="AZ337" s="68">
        <v>0</v>
      </c>
      <c r="BA337" s="67">
        <f t="shared" ref="BA337:BA340" si="1937">(AZ337*$D337*$E337*$G337*$J337)</f>
        <v>0</v>
      </c>
      <c r="BB337" s="68">
        <v>5</v>
      </c>
      <c r="BC337" s="67">
        <f t="shared" ref="BC337:BC340" si="1938">(BB337*$D337*$E337*$G337*$J337)</f>
        <v>325408.99999999994</v>
      </c>
      <c r="BD337" s="68">
        <v>9</v>
      </c>
      <c r="BE337" s="67">
        <f t="shared" ref="BE337:BE340" si="1939">(BD337*$D337*$E337*$G337*$J337)</f>
        <v>585736.19999999984</v>
      </c>
      <c r="BF337" s="68">
        <v>4</v>
      </c>
      <c r="BG337" s="67">
        <f t="shared" ref="BG337:BG340" si="1940">(BF337*$D337*$E337*$G337*$K337)</f>
        <v>312392.63999999996</v>
      </c>
      <c r="BH337" s="68">
        <v>4</v>
      </c>
      <c r="BI337" s="67">
        <f t="shared" ref="BI337:BI340" si="1941">(BH337*$D337*$E337*$G337*$K337)</f>
        <v>312392.63999999996</v>
      </c>
      <c r="BJ337" s="68"/>
      <c r="BK337" s="67">
        <f t="shared" ref="BK337:BK340" si="1942">(BJ337*$D337*$E337*$G337*$K337)</f>
        <v>0</v>
      </c>
      <c r="BL337" s="68">
        <v>0</v>
      </c>
      <c r="BM337" s="67">
        <f t="shared" ref="BM337:BM340" si="1943">(BL337*$D337*$E337*$G337*$K337)</f>
        <v>0</v>
      </c>
      <c r="BN337" s="68">
        <f>15-1</f>
        <v>14</v>
      </c>
      <c r="BO337" s="67">
        <f t="shared" ref="BO337:BO340" si="1944">(BN337*$D337*$E337*$G337*$K337)</f>
        <v>1093374.2399999998</v>
      </c>
      <c r="BP337" s="68">
        <v>4</v>
      </c>
      <c r="BQ337" s="67">
        <f t="shared" ref="BQ337:BQ340" si="1945">(BP337*$D337*$E337*$G337*$K337)</f>
        <v>312392.63999999996</v>
      </c>
      <c r="BR337" s="68">
        <v>3</v>
      </c>
      <c r="BS337" s="67">
        <f t="shared" ref="BS337:BS340" si="1946">(BR337*$D337*$E337*$G337*$K337)</f>
        <v>234294.47999999998</v>
      </c>
      <c r="BT337" s="68">
        <v>3</v>
      </c>
      <c r="BU337" s="67">
        <f t="shared" ref="BU337:BU340" si="1947">(BT337*$D337*$E337*$G337*$K337)</f>
        <v>234294.47999999998</v>
      </c>
      <c r="BV337" s="68">
        <v>4</v>
      </c>
      <c r="BW337" s="67">
        <f t="shared" ref="BW337:BW340" si="1948">(BV337*$D337*$E337*$G337*$K337)</f>
        <v>312392.63999999996</v>
      </c>
      <c r="BX337" s="68"/>
      <c r="BY337" s="67">
        <f t="shared" ref="BY337:BY340" si="1949">(BX337*$D337*$E337*$G337*$K337)</f>
        <v>0</v>
      </c>
      <c r="BZ337" s="68">
        <v>3</v>
      </c>
      <c r="CA337" s="75">
        <f t="shared" ref="CA337:CA340" si="1950">(BZ337*$D337*$E337*$G337*$K337)</f>
        <v>234294.47999999998</v>
      </c>
      <c r="CB337" s="68">
        <v>0</v>
      </c>
      <c r="CC337" s="67">
        <f t="shared" ref="CC337:CC340" si="1951">(CB337*$D337*$E337*$G337*$J337)</f>
        <v>0</v>
      </c>
      <c r="CD337" s="68">
        <v>0</v>
      </c>
      <c r="CE337" s="67">
        <f t="shared" ref="CE337:CE340" si="1952">(CD337*$D337*$E337*$G337*$J337)</f>
        <v>0</v>
      </c>
      <c r="CF337" s="68">
        <v>0</v>
      </c>
      <c r="CG337" s="67">
        <f t="shared" ref="CG337:CG340" si="1953">(CF337*$D337*$E337*$G337*$J337)</f>
        <v>0</v>
      </c>
      <c r="CH337" s="68"/>
      <c r="CI337" s="68">
        <f t="shared" ref="CI337:CI340" si="1954">(CH337*$D337*$E337*$G337*$J337)</f>
        <v>0</v>
      </c>
      <c r="CJ337" s="68"/>
      <c r="CK337" s="67">
        <f t="shared" ref="CK337:CK340" si="1955">(CJ337*$D337*$E337*$G337*$K337)</f>
        <v>0</v>
      </c>
      <c r="CL337" s="68">
        <v>0</v>
      </c>
      <c r="CM337" s="67">
        <f t="shared" ref="CM337:CM340" si="1956">(CL337*$D337*$E337*$G337*$J337)</f>
        <v>0</v>
      </c>
      <c r="CN337" s="68"/>
      <c r="CO337" s="67">
        <f t="shared" ref="CO337:CO340" si="1957">(CN337*$D337*$E337*$G337*$J337)</f>
        <v>0</v>
      </c>
      <c r="CP337" s="68"/>
      <c r="CQ337" s="67">
        <f t="shared" ref="CQ337:CQ340" si="1958">(CP337*$D337*$E337*$G337*$J337)</f>
        <v>0</v>
      </c>
      <c r="CR337" s="68"/>
      <c r="CS337" s="67">
        <f t="shared" ref="CS337:CS340" si="1959">(CR337*$D337*$E337*$G337*$J337)</f>
        <v>0</v>
      </c>
      <c r="CT337" s="68">
        <v>4</v>
      </c>
      <c r="CU337" s="67">
        <f t="shared" ref="CU337:CU340" si="1960">(CT337*$D337*$E337*$G337*$J337)</f>
        <v>260327.19999999995</v>
      </c>
      <c r="CV337" s="68">
        <v>0</v>
      </c>
      <c r="CW337" s="67">
        <f t="shared" ref="CW337:CW340" si="1961">(CV337*$D337*$E337*$G337*$K337)</f>
        <v>0</v>
      </c>
      <c r="CX337" s="82"/>
      <c r="CY337" s="67">
        <f t="shared" ref="CY337:CY340" si="1962">(CX337*$D337*$E337*$G337*$K337)</f>
        <v>0</v>
      </c>
      <c r="CZ337" s="68"/>
      <c r="DA337" s="67">
        <f t="shared" ref="DA337:DA340" si="1963">(CZ337*$D337*$E337*$G337*$J337)</f>
        <v>0</v>
      </c>
      <c r="DB337" s="68">
        <v>0</v>
      </c>
      <c r="DC337" s="73">
        <f t="shared" ref="DC337:DC340" si="1964">(DB337*$D337*$E337*$G337*$K337)</f>
        <v>0</v>
      </c>
      <c r="DD337" s="68"/>
      <c r="DE337" s="67">
        <f t="shared" ref="DE337:DE340" si="1965">(DD337*$D337*$E337*$G337*$K337)</f>
        <v>0</v>
      </c>
      <c r="DF337" s="83">
        <v>3</v>
      </c>
      <c r="DG337" s="67">
        <f t="shared" ref="DG337:DG340" si="1966">(DF337*$D337*$E337*$G337*$K337)</f>
        <v>234294.47999999998</v>
      </c>
      <c r="DH337" s="68">
        <v>1</v>
      </c>
      <c r="DI337" s="67">
        <f t="shared" ref="DI337:DI340" si="1967">(DH337*$D337*$E337*$G337*$K337)</f>
        <v>78098.159999999989</v>
      </c>
      <c r="DJ337" s="68"/>
      <c r="DK337" s="67">
        <f t="shared" ref="DK337:DK340" si="1968">(DJ337*$D337*$E337*$G337*$L337)</f>
        <v>0</v>
      </c>
      <c r="DL337" s="68"/>
      <c r="DM337" s="75">
        <f t="shared" ref="DM337:DM340" si="1969">(DL337*$D337*$E337*$G337*$M337)</f>
        <v>0</v>
      </c>
      <c r="DN337" s="77">
        <f t="shared" si="1917"/>
        <v>205</v>
      </c>
      <c r="DO337" s="75">
        <f t="shared" si="1917"/>
        <v>13953537.920000002</v>
      </c>
    </row>
    <row r="338" spans="1:119" ht="15.75" customHeight="1" x14ac:dyDescent="0.25">
      <c r="A338" s="78"/>
      <c r="B338" s="79">
        <v>296</v>
      </c>
      <c r="C338" s="60" t="s">
        <v>465</v>
      </c>
      <c r="D338" s="61">
        <v>22900</v>
      </c>
      <c r="E338" s="80">
        <v>3.54</v>
      </c>
      <c r="F338" s="80"/>
      <c r="G338" s="63">
        <v>1</v>
      </c>
      <c r="H338" s="64"/>
      <c r="I338" s="64"/>
      <c r="J338" s="61">
        <v>1.4</v>
      </c>
      <c r="K338" s="61">
        <v>1.68</v>
      </c>
      <c r="L338" s="61">
        <v>2.23</v>
      </c>
      <c r="M338" s="65">
        <v>2.57</v>
      </c>
      <c r="N338" s="68"/>
      <c r="O338" s="67">
        <f t="shared" si="1918"/>
        <v>0</v>
      </c>
      <c r="P338" s="68">
        <v>74</v>
      </c>
      <c r="Q338" s="68">
        <f t="shared" si="1919"/>
        <v>8398437.5999999996</v>
      </c>
      <c r="R338" s="68"/>
      <c r="S338" s="67">
        <f t="shared" si="1920"/>
        <v>0</v>
      </c>
      <c r="T338" s="68"/>
      <c r="U338" s="67">
        <f t="shared" si="1921"/>
        <v>0</v>
      </c>
      <c r="V338" s="68"/>
      <c r="W338" s="67">
        <f t="shared" si="1922"/>
        <v>0</v>
      </c>
      <c r="X338" s="68"/>
      <c r="Y338" s="67">
        <f t="shared" si="1923"/>
        <v>0</v>
      </c>
      <c r="Z338" s="68"/>
      <c r="AA338" s="67">
        <f t="shared" si="1924"/>
        <v>0</v>
      </c>
      <c r="AB338" s="68"/>
      <c r="AC338" s="67">
        <f t="shared" si="1925"/>
        <v>0</v>
      </c>
      <c r="AD338" s="68"/>
      <c r="AE338" s="67">
        <f t="shared" si="1926"/>
        <v>0</v>
      </c>
      <c r="AF338" s="68"/>
      <c r="AG338" s="67">
        <f t="shared" si="1927"/>
        <v>0</v>
      </c>
      <c r="AH338" s="70"/>
      <c r="AI338" s="67">
        <f t="shared" si="1928"/>
        <v>0</v>
      </c>
      <c r="AJ338" s="68">
        <v>3</v>
      </c>
      <c r="AK338" s="67">
        <f t="shared" si="1929"/>
        <v>340477.19999999995</v>
      </c>
      <c r="AL338" s="82"/>
      <c r="AM338" s="67">
        <f t="shared" si="1930"/>
        <v>0</v>
      </c>
      <c r="AN338" s="68">
        <v>1</v>
      </c>
      <c r="AO338" s="73">
        <f t="shared" si="1931"/>
        <v>136190.88</v>
      </c>
      <c r="AP338" s="68"/>
      <c r="AQ338" s="67">
        <f t="shared" si="1932"/>
        <v>0</v>
      </c>
      <c r="AR338" s="68"/>
      <c r="AS338" s="68">
        <f t="shared" si="1933"/>
        <v>0</v>
      </c>
      <c r="AT338" s="68"/>
      <c r="AU338" s="68">
        <f t="shared" si="1934"/>
        <v>0</v>
      </c>
      <c r="AV338" s="68"/>
      <c r="AW338" s="67">
        <f t="shared" si="1935"/>
        <v>0</v>
      </c>
      <c r="AX338" s="68"/>
      <c r="AY338" s="67">
        <f t="shared" si="1936"/>
        <v>0</v>
      </c>
      <c r="AZ338" s="68"/>
      <c r="BA338" s="67">
        <f t="shared" si="1937"/>
        <v>0</v>
      </c>
      <c r="BB338" s="68"/>
      <c r="BC338" s="67">
        <f t="shared" si="1938"/>
        <v>0</v>
      </c>
      <c r="BD338" s="68"/>
      <c r="BE338" s="67">
        <f t="shared" si="1939"/>
        <v>0</v>
      </c>
      <c r="BF338" s="68">
        <v>35</v>
      </c>
      <c r="BG338" s="67">
        <f t="shared" si="1940"/>
        <v>4766680.8</v>
      </c>
      <c r="BH338" s="68">
        <v>31</v>
      </c>
      <c r="BI338" s="67">
        <f t="shared" si="1941"/>
        <v>4221917.28</v>
      </c>
      <c r="BJ338" s="68"/>
      <c r="BK338" s="67">
        <f t="shared" si="1942"/>
        <v>0</v>
      </c>
      <c r="BL338" s="68"/>
      <c r="BM338" s="67">
        <f t="shared" si="1943"/>
        <v>0</v>
      </c>
      <c r="BN338" s="68">
        <v>7</v>
      </c>
      <c r="BO338" s="67">
        <f t="shared" si="1944"/>
        <v>953336.15999999992</v>
      </c>
      <c r="BP338" s="68"/>
      <c r="BQ338" s="67">
        <f t="shared" si="1945"/>
        <v>0</v>
      </c>
      <c r="BR338" s="68">
        <v>3</v>
      </c>
      <c r="BS338" s="67">
        <f t="shared" si="1946"/>
        <v>408572.64</v>
      </c>
      <c r="BT338" s="68"/>
      <c r="BU338" s="67">
        <f t="shared" si="1947"/>
        <v>0</v>
      </c>
      <c r="BV338" s="68">
        <v>1</v>
      </c>
      <c r="BW338" s="67">
        <f t="shared" si="1948"/>
        <v>136190.88</v>
      </c>
      <c r="BX338" s="68">
        <v>1</v>
      </c>
      <c r="BY338" s="67">
        <f t="shared" si="1949"/>
        <v>136190.88</v>
      </c>
      <c r="BZ338" s="68">
        <v>1</v>
      </c>
      <c r="CA338" s="75">
        <f t="shared" si="1950"/>
        <v>136190.88</v>
      </c>
      <c r="CB338" s="68"/>
      <c r="CC338" s="67">
        <f t="shared" si="1951"/>
        <v>0</v>
      </c>
      <c r="CD338" s="68"/>
      <c r="CE338" s="67">
        <f t="shared" si="1952"/>
        <v>0</v>
      </c>
      <c r="CF338" s="68"/>
      <c r="CG338" s="67">
        <f t="shared" si="1953"/>
        <v>0</v>
      </c>
      <c r="CH338" s="68"/>
      <c r="CI338" s="68">
        <f t="shared" si="1954"/>
        <v>0</v>
      </c>
      <c r="CJ338" s="68"/>
      <c r="CK338" s="67">
        <f t="shared" si="1955"/>
        <v>0</v>
      </c>
      <c r="CL338" s="68"/>
      <c r="CM338" s="67">
        <f t="shared" si="1956"/>
        <v>0</v>
      </c>
      <c r="CN338" s="68"/>
      <c r="CO338" s="67">
        <f t="shared" si="1957"/>
        <v>0</v>
      </c>
      <c r="CP338" s="68"/>
      <c r="CQ338" s="67">
        <f t="shared" si="1958"/>
        <v>0</v>
      </c>
      <c r="CR338" s="68">
        <v>4</v>
      </c>
      <c r="CS338" s="67">
        <f t="shared" si="1959"/>
        <v>453969.6</v>
      </c>
      <c r="CT338" s="68">
        <v>8</v>
      </c>
      <c r="CU338" s="67">
        <f t="shared" si="1960"/>
        <v>907939.2</v>
      </c>
      <c r="CV338" s="68"/>
      <c r="CW338" s="67">
        <f t="shared" si="1961"/>
        <v>0</v>
      </c>
      <c r="CX338" s="82"/>
      <c r="CY338" s="67">
        <f t="shared" si="1962"/>
        <v>0</v>
      </c>
      <c r="CZ338" s="68"/>
      <c r="DA338" s="67">
        <f t="shared" si="1963"/>
        <v>0</v>
      </c>
      <c r="DB338" s="68"/>
      <c r="DC338" s="73">
        <f t="shared" si="1964"/>
        <v>0</v>
      </c>
      <c r="DD338" s="68"/>
      <c r="DE338" s="67">
        <f t="shared" si="1965"/>
        <v>0</v>
      </c>
      <c r="DF338" s="83"/>
      <c r="DG338" s="67">
        <f t="shared" si="1966"/>
        <v>0</v>
      </c>
      <c r="DH338" s="68">
        <v>3</v>
      </c>
      <c r="DI338" s="67">
        <f t="shared" si="1967"/>
        <v>408572.64</v>
      </c>
      <c r="DJ338" s="68"/>
      <c r="DK338" s="67">
        <f t="shared" si="1968"/>
        <v>0</v>
      </c>
      <c r="DL338" s="68"/>
      <c r="DM338" s="75">
        <f t="shared" si="1969"/>
        <v>0</v>
      </c>
      <c r="DN338" s="77">
        <f t="shared" si="1917"/>
        <v>172</v>
      </c>
      <c r="DO338" s="75">
        <f t="shared" si="1917"/>
        <v>21404666.639999997</v>
      </c>
    </row>
    <row r="339" spans="1:119" ht="15.75" customHeight="1" x14ac:dyDescent="0.25">
      <c r="A339" s="78"/>
      <c r="B339" s="79">
        <v>297</v>
      </c>
      <c r="C339" s="60" t="s">
        <v>466</v>
      </c>
      <c r="D339" s="61">
        <v>22900</v>
      </c>
      <c r="E339" s="80">
        <v>5.2</v>
      </c>
      <c r="F339" s="80"/>
      <c r="G339" s="63">
        <v>1</v>
      </c>
      <c r="H339" s="64"/>
      <c r="I339" s="64"/>
      <c r="J339" s="61">
        <v>1.4</v>
      </c>
      <c r="K339" s="61">
        <v>1.68</v>
      </c>
      <c r="L339" s="61">
        <v>2.23</v>
      </c>
      <c r="M339" s="65">
        <v>2.57</v>
      </c>
      <c r="N339" s="68"/>
      <c r="O339" s="67">
        <f t="shared" si="1918"/>
        <v>0</v>
      </c>
      <c r="P339" s="68">
        <v>56</v>
      </c>
      <c r="Q339" s="68">
        <f t="shared" si="1919"/>
        <v>9335872</v>
      </c>
      <c r="R339" s="68"/>
      <c r="S339" s="67">
        <f t="shared" si="1920"/>
        <v>0</v>
      </c>
      <c r="T339" s="68"/>
      <c r="U339" s="67">
        <f t="shared" si="1921"/>
        <v>0</v>
      </c>
      <c r="V339" s="68"/>
      <c r="W339" s="67">
        <f t="shared" si="1922"/>
        <v>0</v>
      </c>
      <c r="X339" s="68"/>
      <c r="Y339" s="67">
        <f t="shared" si="1923"/>
        <v>0</v>
      </c>
      <c r="Z339" s="68"/>
      <c r="AA339" s="67">
        <f t="shared" si="1924"/>
        <v>0</v>
      </c>
      <c r="AB339" s="68"/>
      <c r="AC339" s="67">
        <f t="shared" si="1925"/>
        <v>0</v>
      </c>
      <c r="AD339" s="68"/>
      <c r="AE339" s="67">
        <f t="shared" si="1926"/>
        <v>0</v>
      </c>
      <c r="AF339" s="68"/>
      <c r="AG339" s="67">
        <f t="shared" si="1927"/>
        <v>0</v>
      </c>
      <c r="AH339" s="70"/>
      <c r="AI339" s="67">
        <f t="shared" si="1928"/>
        <v>0</v>
      </c>
      <c r="AJ339" s="68">
        <v>5</v>
      </c>
      <c r="AK339" s="67">
        <f t="shared" si="1929"/>
        <v>833560</v>
      </c>
      <c r="AL339" s="82"/>
      <c r="AM339" s="67">
        <f t="shared" si="1930"/>
        <v>0</v>
      </c>
      <c r="AN339" s="68"/>
      <c r="AO339" s="73">
        <f t="shared" si="1931"/>
        <v>0</v>
      </c>
      <c r="AP339" s="68"/>
      <c r="AQ339" s="67">
        <f t="shared" si="1932"/>
        <v>0</v>
      </c>
      <c r="AR339" s="68"/>
      <c r="AS339" s="68">
        <f t="shared" si="1933"/>
        <v>0</v>
      </c>
      <c r="AT339" s="68"/>
      <c r="AU339" s="68">
        <f t="shared" si="1934"/>
        <v>0</v>
      </c>
      <c r="AV339" s="68"/>
      <c r="AW339" s="67">
        <f t="shared" si="1935"/>
        <v>0</v>
      </c>
      <c r="AX339" s="68"/>
      <c r="AY339" s="67">
        <f t="shared" si="1936"/>
        <v>0</v>
      </c>
      <c r="AZ339" s="68"/>
      <c r="BA339" s="67">
        <f t="shared" si="1937"/>
        <v>0</v>
      </c>
      <c r="BB339" s="68">
        <v>11</v>
      </c>
      <c r="BC339" s="67">
        <f t="shared" si="1938"/>
        <v>1833832</v>
      </c>
      <c r="BD339" s="68">
        <v>1</v>
      </c>
      <c r="BE339" s="67">
        <f t="shared" si="1939"/>
        <v>166712</v>
      </c>
      <c r="BF339" s="68">
        <v>23</v>
      </c>
      <c r="BG339" s="67">
        <f t="shared" si="1940"/>
        <v>4601251.2</v>
      </c>
      <c r="BH339" s="68">
        <v>14</v>
      </c>
      <c r="BI339" s="67">
        <f t="shared" si="1941"/>
        <v>2800761.6</v>
      </c>
      <c r="BJ339" s="68"/>
      <c r="BK339" s="67">
        <f t="shared" si="1942"/>
        <v>0</v>
      </c>
      <c r="BL339" s="68"/>
      <c r="BM339" s="67">
        <f t="shared" si="1943"/>
        <v>0</v>
      </c>
      <c r="BN339" s="68">
        <v>3</v>
      </c>
      <c r="BO339" s="67">
        <f t="shared" si="1944"/>
        <v>600163.19999999995</v>
      </c>
      <c r="BP339" s="68">
        <v>3</v>
      </c>
      <c r="BQ339" s="67">
        <f t="shared" si="1945"/>
        <v>600163.19999999995</v>
      </c>
      <c r="BR339" s="68">
        <v>1</v>
      </c>
      <c r="BS339" s="67">
        <f t="shared" si="1946"/>
        <v>200054.39999999999</v>
      </c>
      <c r="BT339" s="68"/>
      <c r="BU339" s="67">
        <f t="shared" si="1947"/>
        <v>0</v>
      </c>
      <c r="BV339" s="68">
        <v>4</v>
      </c>
      <c r="BW339" s="67">
        <f t="shared" si="1948"/>
        <v>800217.59999999998</v>
      </c>
      <c r="BX339" s="68">
        <v>1</v>
      </c>
      <c r="BY339" s="67">
        <f t="shared" si="1949"/>
        <v>200054.39999999999</v>
      </c>
      <c r="BZ339" s="68">
        <v>4</v>
      </c>
      <c r="CA339" s="75">
        <f t="shared" si="1950"/>
        <v>800217.59999999998</v>
      </c>
      <c r="CB339" s="68"/>
      <c r="CC339" s="67">
        <f t="shared" si="1951"/>
        <v>0</v>
      </c>
      <c r="CD339" s="68"/>
      <c r="CE339" s="67">
        <f t="shared" si="1952"/>
        <v>0</v>
      </c>
      <c r="CF339" s="68"/>
      <c r="CG339" s="67">
        <f t="shared" si="1953"/>
        <v>0</v>
      </c>
      <c r="CH339" s="68"/>
      <c r="CI339" s="68">
        <f t="shared" si="1954"/>
        <v>0</v>
      </c>
      <c r="CJ339" s="68"/>
      <c r="CK339" s="67">
        <f t="shared" si="1955"/>
        <v>0</v>
      </c>
      <c r="CL339" s="68"/>
      <c r="CM339" s="67">
        <f t="shared" si="1956"/>
        <v>0</v>
      </c>
      <c r="CN339" s="68"/>
      <c r="CO339" s="67">
        <f t="shared" si="1957"/>
        <v>0</v>
      </c>
      <c r="CP339" s="68"/>
      <c r="CQ339" s="67">
        <f t="shared" si="1958"/>
        <v>0</v>
      </c>
      <c r="CR339" s="68"/>
      <c r="CS339" s="67">
        <f t="shared" si="1959"/>
        <v>0</v>
      </c>
      <c r="CT339" s="68">
        <v>4</v>
      </c>
      <c r="CU339" s="67">
        <f t="shared" si="1960"/>
        <v>666848</v>
      </c>
      <c r="CV339" s="68"/>
      <c r="CW339" s="67">
        <f t="shared" si="1961"/>
        <v>0</v>
      </c>
      <c r="CX339" s="82">
        <v>4</v>
      </c>
      <c r="CY339" s="67">
        <f t="shared" si="1962"/>
        <v>800217.59999999998</v>
      </c>
      <c r="CZ339" s="68"/>
      <c r="DA339" s="67">
        <f t="shared" si="1963"/>
        <v>0</v>
      </c>
      <c r="DB339" s="68"/>
      <c r="DC339" s="73">
        <f t="shared" si="1964"/>
        <v>0</v>
      </c>
      <c r="DD339" s="68"/>
      <c r="DE339" s="67">
        <f t="shared" si="1965"/>
        <v>0</v>
      </c>
      <c r="DF339" s="83"/>
      <c r="DG339" s="67">
        <f t="shared" si="1966"/>
        <v>0</v>
      </c>
      <c r="DH339" s="68">
        <v>1</v>
      </c>
      <c r="DI339" s="67">
        <f t="shared" si="1967"/>
        <v>200054.39999999999</v>
      </c>
      <c r="DJ339" s="68"/>
      <c r="DK339" s="67">
        <f t="shared" si="1968"/>
        <v>0</v>
      </c>
      <c r="DL339" s="68"/>
      <c r="DM339" s="75">
        <f t="shared" si="1969"/>
        <v>0</v>
      </c>
      <c r="DN339" s="77">
        <f t="shared" si="1917"/>
        <v>135</v>
      </c>
      <c r="DO339" s="75">
        <f t="shared" si="1917"/>
        <v>24439979.199999999</v>
      </c>
    </row>
    <row r="340" spans="1:119" ht="15.75" customHeight="1" x14ac:dyDescent="0.25">
      <c r="A340" s="78"/>
      <c r="B340" s="79">
        <v>298</v>
      </c>
      <c r="C340" s="60" t="s">
        <v>467</v>
      </c>
      <c r="D340" s="61">
        <v>22900</v>
      </c>
      <c r="E340" s="80">
        <v>11.11</v>
      </c>
      <c r="F340" s="80"/>
      <c r="G340" s="63">
        <v>1</v>
      </c>
      <c r="H340" s="64"/>
      <c r="I340" s="64"/>
      <c r="J340" s="61">
        <v>1.4</v>
      </c>
      <c r="K340" s="61">
        <v>1.68</v>
      </c>
      <c r="L340" s="61">
        <v>2.23</v>
      </c>
      <c r="M340" s="65">
        <v>2.57</v>
      </c>
      <c r="N340" s="68"/>
      <c r="O340" s="67">
        <f t="shared" si="1918"/>
        <v>0</v>
      </c>
      <c r="P340" s="68">
        <v>39</v>
      </c>
      <c r="Q340" s="68">
        <f t="shared" si="1919"/>
        <v>13891277.399999999</v>
      </c>
      <c r="R340" s="68"/>
      <c r="S340" s="67">
        <f t="shared" si="1920"/>
        <v>0</v>
      </c>
      <c r="T340" s="68"/>
      <c r="U340" s="67">
        <f t="shared" si="1921"/>
        <v>0</v>
      </c>
      <c r="V340" s="68"/>
      <c r="W340" s="67">
        <f t="shared" si="1922"/>
        <v>0</v>
      </c>
      <c r="X340" s="68"/>
      <c r="Y340" s="67">
        <f t="shared" si="1923"/>
        <v>0</v>
      </c>
      <c r="Z340" s="68"/>
      <c r="AA340" s="67">
        <f t="shared" si="1924"/>
        <v>0</v>
      </c>
      <c r="AB340" s="68"/>
      <c r="AC340" s="67">
        <f t="shared" si="1925"/>
        <v>0</v>
      </c>
      <c r="AD340" s="68"/>
      <c r="AE340" s="67">
        <f t="shared" si="1926"/>
        <v>0</v>
      </c>
      <c r="AF340" s="68"/>
      <c r="AG340" s="67">
        <f t="shared" si="1927"/>
        <v>0</v>
      </c>
      <c r="AH340" s="70"/>
      <c r="AI340" s="67">
        <f t="shared" si="1928"/>
        <v>0</v>
      </c>
      <c r="AJ340" s="68">
        <v>5</v>
      </c>
      <c r="AK340" s="67">
        <f t="shared" si="1929"/>
        <v>1780933</v>
      </c>
      <c r="AL340" s="82"/>
      <c r="AM340" s="67">
        <f t="shared" si="1930"/>
        <v>0</v>
      </c>
      <c r="AN340" s="68"/>
      <c r="AO340" s="73">
        <f t="shared" si="1931"/>
        <v>0</v>
      </c>
      <c r="AP340" s="68"/>
      <c r="AQ340" s="67">
        <f t="shared" si="1932"/>
        <v>0</v>
      </c>
      <c r="AR340" s="68"/>
      <c r="AS340" s="68">
        <f t="shared" si="1933"/>
        <v>0</v>
      </c>
      <c r="AT340" s="68"/>
      <c r="AU340" s="68">
        <f t="shared" si="1934"/>
        <v>0</v>
      </c>
      <c r="AV340" s="68"/>
      <c r="AW340" s="67">
        <f t="shared" si="1935"/>
        <v>0</v>
      </c>
      <c r="AX340" s="68"/>
      <c r="AY340" s="67">
        <f t="shared" si="1936"/>
        <v>0</v>
      </c>
      <c r="AZ340" s="68"/>
      <c r="BA340" s="67">
        <f t="shared" si="1937"/>
        <v>0</v>
      </c>
      <c r="BB340" s="68"/>
      <c r="BC340" s="67">
        <f t="shared" si="1938"/>
        <v>0</v>
      </c>
      <c r="BD340" s="68">
        <v>3</v>
      </c>
      <c r="BE340" s="67">
        <f t="shared" si="1939"/>
        <v>1068559.8</v>
      </c>
      <c r="BF340" s="68">
        <v>1</v>
      </c>
      <c r="BG340" s="67">
        <f t="shared" si="1940"/>
        <v>427423.92</v>
      </c>
      <c r="BH340" s="68">
        <v>3</v>
      </c>
      <c r="BI340" s="67">
        <f t="shared" si="1941"/>
        <v>1282271.76</v>
      </c>
      <c r="BJ340" s="68"/>
      <c r="BK340" s="67">
        <f t="shared" si="1942"/>
        <v>0</v>
      </c>
      <c r="BL340" s="68"/>
      <c r="BM340" s="67">
        <f t="shared" si="1943"/>
        <v>0</v>
      </c>
      <c r="BN340" s="68"/>
      <c r="BO340" s="67">
        <f t="shared" si="1944"/>
        <v>0</v>
      </c>
      <c r="BP340" s="68"/>
      <c r="BQ340" s="67">
        <f t="shared" si="1945"/>
        <v>0</v>
      </c>
      <c r="BR340" s="68">
        <v>2</v>
      </c>
      <c r="BS340" s="67">
        <f t="shared" si="1946"/>
        <v>854847.84</v>
      </c>
      <c r="BT340" s="68"/>
      <c r="BU340" s="67">
        <f t="shared" si="1947"/>
        <v>0</v>
      </c>
      <c r="BV340" s="68"/>
      <c r="BW340" s="67">
        <f t="shared" si="1948"/>
        <v>0</v>
      </c>
      <c r="BX340" s="68"/>
      <c r="BY340" s="67">
        <f t="shared" si="1949"/>
        <v>0</v>
      </c>
      <c r="BZ340" s="68"/>
      <c r="CA340" s="75">
        <f t="shared" si="1950"/>
        <v>0</v>
      </c>
      <c r="CB340" s="68"/>
      <c r="CC340" s="67">
        <f t="shared" si="1951"/>
        <v>0</v>
      </c>
      <c r="CD340" s="68"/>
      <c r="CE340" s="67">
        <f t="shared" si="1952"/>
        <v>0</v>
      </c>
      <c r="CF340" s="68"/>
      <c r="CG340" s="67">
        <f t="shared" si="1953"/>
        <v>0</v>
      </c>
      <c r="CH340" s="68"/>
      <c r="CI340" s="68">
        <f t="shared" si="1954"/>
        <v>0</v>
      </c>
      <c r="CJ340" s="68"/>
      <c r="CK340" s="67">
        <f t="shared" si="1955"/>
        <v>0</v>
      </c>
      <c r="CL340" s="68"/>
      <c r="CM340" s="67">
        <f t="shared" si="1956"/>
        <v>0</v>
      </c>
      <c r="CN340" s="68"/>
      <c r="CO340" s="67">
        <f t="shared" si="1957"/>
        <v>0</v>
      </c>
      <c r="CP340" s="68"/>
      <c r="CQ340" s="67">
        <f t="shared" si="1958"/>
        <v>0</v>
      </c>
      <c r="CR340" s="68"/>
      <c r="CS340" s="67">
        <f t="shared" si="1959"/>
        <v>0</v>
      </c>
      <c r="CT340" s="68"/>
      <c r="CU340" s="67">
        <f t="shared" si="1960"/>
        <v>0</v>
      </c>
      <c r="CV340" s="68"/>
      <c r="CW340" s="67">
        <f t="shared" si="1961"/>
        <v>0</v>
      </c>
      <c r="CX340" s="82"/>
      <c r="CY340" s="67">
        <f t="shared" si="1962"/>
        <v>0</v>
      </c>
      <c r="CZ340" s="68"/>
      <c r="DA340" s="67">
        <f t="shared" si="1963"/>
        <v>0</v>
      </c>
      <c r="DB340" s="68"/>
      <c r="DC340" s="73">
        <f t="shared" si="1964"/>
        <v>0</v>
      </c>
      <c r="DD340" s="68"/>
      <c r="DE340" s="67">
        <f t="shared" si="1965"/>
        <v>0</v>
      </c>
      <c r="DF340" s="83"/>
      <c r="DG340" s="67">
        <f t="shared" si="1966"/>
        <v>0</v>
      </c>
      <c r="DH340" s="68">
        <v>2</v>
      </c>
      <c r="DI340" s="67">
        <f t="shared" si="1967"/>
        <v>854847.84</v>
      </c>
      <c r="DJ340" s="68"/>
      <c r="DK340" s="67">
        <f t="shared" si="1968"/>
        <v>0</v>
      </c>
      <c r="DL340" s="68"/>
      <c r="DM340" s="75">
        <f t="shared" si="1969"/>
        <v>0</v>
      </c>
      <c r="DN340" s="77">
        <f t="shared" si="1917"/>
        <v>55</v>
      </c>
      <c r="DO340" s="75">
        <f t="shared" si="1917"/>
        <v>20160161.560000002</v>
      </c>
    </row>
    <row r="341" spans="1:119" ht="31.5" customHeight="1" x14ac:dyDescent="0.25">
      <c r="A341" s="78"/>
      <c r="B341" s="79">
        <v>299</v>
      </c>
      <c r="C341" s="60" t="s">
        <v>468</v>
      </c>
      <c r="D341" s="61">
        <v>22900</v>
      </c>
      <c r="E341" s="87">
        <v>14.07</v>
      </c>
      <c r="F341" s="87"/>
      <c r="G341" s="63">
        <v>1</v>
      </c>
      <c r="H341" s="64"/>
      <c r="I341" s="64"/>
      <c r="J341" s="61">
        <v>1.4</v>
      </c>
      <c r="K341" s="61">
        <v>1.68</v>
      </c>
      <c r="L341" s="61">
        <v>2.23</v>
      </c>
      <c r="M341" s="65">
        <v>2.57</v>
      </c>
      <c r="N341" s="68"/>
      <c r="O341" s="67">
        <f>(N341*$D341*$E341*$G341*$J341*$O$8)</f>
        <v>0</v>
      </c>
      <c r="P341" s="68">
        <v>2</v>
      </c>
      <c r="Q341" s="68">
        <f>(P341*$D341*$E341*$G341*$J341*$Q$8)</f>
        <v>992385.24</v>
      </c>
      <c r="R341" s="68"/>
      <c r="S341" s="67">
        <f>(R341*$D341*$E341*$G341*$J341*$S$8)</f>
        <v>0</v>
      </c>
      <c r="T341" s="68"/>
      <c r="U341" s="67">
        <f>(T341/12*7*$D341*$E341*$G341*$J341*$U$8)+(T341/12*5*$D341*$E341*$G341*$J341*$U$9)</f>
        <v>0</v>
      </c>
      <c r="V341" s="68"/>
      <c r="W341" s="67">
        <f>(V341*$D341*$E341*$G341*$J341*$W$8)</f>
        <v>0</v>
      </c>
      <c r="X341" s="68"/>
      <c r="Y341" s="67">
        <f>(X341*$D341*$E341*$G341*$J341*$Y$8)</f>
        <v>0</v>
      </c>
      <c r="Z341" s="68"/>
      <c r="AA341" s="67">
        <f>(Z341*$D341*$E341*$G341*$J341*$AA$8)</f>
        <v>0</v>
      </c>
      <c r="AB341" s="68"/>
      <c r="AC341" s="67">
        <f>(AB341*$D341*$E341*$G341*$J341*$AC$8)</f>
        <v>0</v>
      </c>
      <c r="AD341" s="68"/>
      <c r="AE341" s="67">
        <f>(AD341*$D341*$E341*$G341*$J341*$AE$8)</f>
        <v>0</v>
      </c>
      <c r="AF341" s="68"/>
      <c r="AG341" s="67">
        <f>(AF341*$D341*$E341*$G341*$J341*$AG$8)</f>
        <v>0</v>
      </c>
      <c r="AH341" s="70"/>
      <c r="AI341" s="67">
        <f>(AH341*$D341*$E341*$G341*$J341*$AI$8)</f>
        <v>0</v>
      </c>
      <c r="AJ341" s="68"/>
      <c r="AK341" s="67">
        <f>(AJ341*$D341*$E341*$G341*$J341*$AK$8)</f>
        <v>0</v>
      </c>
      <c r="AL341" s="82"/>
      <c r="AM341" s="67">
        <f>(AL341*$D341*$E341*$G341*$K341*$AM$8)</f>
        <v>0</v>
      </c>
      <c r="AN341" s="68"/>
      <c r="AO341" s="73">
        <f>(AN341*$D341*$E341*$G341*$K341*$AO$8)</f>
        <v>0</v>
      </c>
      <c r="AP341" s="68"/>
      <c r="AQ341" s="67">
        <f>(AP341*$D341*$E341*$G341*$J341*$AQ$8)</f>
        <v>0</v>
      </c>
      <c r="AR341" s="68"/>
      <c r="AS341" s="68">
        <f>(AR341*$D341*$E341*$G341*$J341*$AS$8)</f>
        <v>0</v>
      </c>
      <c r="AT341" s="68"/>
      <c r="AU341" s="68">
        <f>(AT341*$D341*$E341*$G341*$J341*$AU$8)</f>
        <v>0</v>
      </c>
      <c r="AV341" s="68"/>
      <c r="AW341" s="67">
        <f>(AV341*$D341*$E341*$G341*$J341*$AW$8)</f>
        <v>0</v>
      </c>
      <c r="AX341" s="68"/>
      <c r="AY341" s="67">
        <f>(AX341*$D341*$E341*$G341*$J341*$AY$8)</f>
        <v>0</v>
      </c>
      <c r="AZ341" s="68"/>
      <c r="BA341" s="67">
        <f>(AZ341*$D341*$E341*$G341*$J341*$BA$8)</f>
        <v>0</v>
      </c>
      <c r="BB341" s="68"/>
      <c r="BC341" s="67">
        <f>(BB341*$D341*$E341*$G341*$J341*$BC$8)</f>
        <v>0</v>
      </c>
      <c r="BD341" s="68"/>
      <c r="BE341" s="67">
        <f>(BD341*$D341*$E341*$G341*$J341*$BE$8)</f>
        <v>0</v>
      </c>
      <c r="BF341" s="68"/>
      <c r="BG341" s="67">
        <f>(BF341*$D341*$E341*$G341*$K341*$BG$8)</f>
        <v>0</v>
      </c>
      <c r="BH341" s="68"/>
      <c r="BI341" s="67">
        <f>(BH341*$D341*$E341*$G341*$K341*$BI$8)</f>
        <v>0</v>
      </c>
      <c r="BJ341" s="68"/>
      <c r="BK341" s="67">
        <f>(BJ341*$D341*$E341*$G341*$K341*$BK$8)</f>
        <v>0</v>
      </c>
      <c r="BL341" s="68"/>
      <c r="BM341" s="67">
        <f>(BL341*$D341*$E341*$G341*$K341*$BM$8)</f>
        <v>0</v>
      </c>
      <c r="BN341" s="68"/>
      <c r="BO341" s="67">
        <f>(BN341*$D341*$E341*$G341*$K341*$BO$8)</f>
        <v>0</v>
      </c>
      <c r="BP341" s="68"/>
      <c r="BQ341" s="67">
        <f>(BP341*$D341*$E341*$G341*$K341*$BQ$8)</f>
        <v>0</v>
      </c>
      <c r="BR341" s="68">
        <v>1</v>
      </c>
      <c r="BS341" s="67">
        <f>(BR341*$D341*$E341*$G341*$K341*$BS$8)</f>
        <v>676626.3</v>
      </c>
      <c r="BT341" s="68"/>
      <c r="BU341" s="67">
        <f>(BT341*$D341*$E341*$G341*$K341*$BU$8)</f>
        <v>0</v>
      </c>
      <c r="BV341" s="68"/>
      <c r="BW341" s="67">
        <f>(BV341*$D341*$E341*$G341*$K341*$BW$8)</f>
        <v>0</v>
      </c>
      <c r="BX341" s="68">
        <v>2</v>
      </c>
      <c r="BY341" s="67">
        <f>(BX341*$D341*$E341*$G341*$K341*$BY$8)</f>
        <v>1082602.08</v>
      </c>
      <c r="BZ341" s="68"/>
      <c r="CA341" s="75">
        <f>(BZ341*$D341*$E341*$G341*$K341*$CA$8)</f>
        <v>0</v>
      </c>
      <c r="CB341" s="68"/>
      <c r="CC341" s="67">
        <f>(CB341*$D341*$E341*$G341*$J341*$CC$8)</f>
        <v>0</v>
      </c>
      <c r="CD341" s="68"/>
      <c r="CE341" s="67">
        <f>(CD341*$D341*$E341*$G341*$J341*$CE$8)</f>
        <v>0</v>
      </c>
      <c r="CF341" s="68"/>
      <c r="CG341" s="67">
        <f>(CF341*$D341*$E341*$G341*$J341*$CG$8)</f>
        <v>0</v>
      </c>
      <c r="CH341" s="68"/>
      <c r="CI341" s="68">
        <f>(CH341*$D341*$E341*$G341*$J341*$CI$8)</f>
        <v>0</v>
      </c>
      <c r="CJ341" s="68"/>
      <c r="CK341" s="67">
        <f>(CJ341*$D341*$E341*$G341*$K341*$CK$8)</f>
        <v>0</v>
      </c>
      <c r="CL341" s="68"/>
      <c r="CM341" s="67">
        <f>(CL341*$D341*$E341*$G341*$J341*$CM$8)</f>
        <v>0</v>
      </c>
      <c r="CN341" s="68"/>
      <c r="CO341" s="67">
        <f>(CN341*$D341*$E341*$G341*$J341*$CO$8)</f>
        <v>0</v>
      </c>
      <c r="CP341" s="68"/>
      <c r="CQ341" s="67">
        <f>(CP341*$D341*$E341*$G341*$J341*$CQ$8)</f>
        <v>0</v>
      </c>
      <c r="CR341" s="68"/>
      <c r="CS341" s="67">
        <f>(CR341*$D341*$E341*$G341*$J341*$CS$8)</f>
        <v>0</v>
      </c>
      <c r="CT341" s="68"/>
      <c r="CU341" s="67">
        <f>(CT341*$D341*$E341*$G341*$J341*$CU$8)</f>
        <v>0</v>
      </c>
      <c r="CV341" s="68"/>
      <c r="CW341" s="67">
        <f>(CV341*$D341*$E341*$G341*$K341*$CW$8)</f>
        <v>0</v>
      </c>
      <c r="CX341" s="82"/>
      <c r="CY341" s="67">
        <f>(CX341*$D341*$E341*$G341*$K341*$CY$8)</f>
        <v>0</v>
      </c>
      <c r="CZ341" s="68"/>
      <c r="DA341" s="67">
        <f>(CZ341*$D341*$E341*$G341*$J341*$DA$8)</f>
        <v>0</v>
      </c>
      <c r="DB341" s="68"/>
      <c r="DC341" s="73">
        <f>(DB341*$D341*$E341*$G341*$K341*$DC$8)</f>
        <v>0</v>
      </c>
      <c r="DD341" s="68"/>
      <c r="DE341" s="67">
        <f>(DD341*$D341*$E341*$G341*$K341*$DE$8)</f>
        <v>0</v>
      </c>
      <c r="DF341" s="83"/>
      <c r="DG341" s="67">
        <f>(DF341*$D341*$E341*$G341*$K341*$DG$8)</f>
        <v>0</v>
      </c>
      <c r="DH341" s="68"/>
      <c r="DI341" s="67">
        <f>(DH341*$D341*$E341*$G341*$K341*$DI$8)</f>
        <v>0</v>
      </c>
      <c r="DJ341" s="68"/>
      <c r="DK341" s="67">
        <f>(DJ341*$D341*$E341*$G341*$L341*$DK$8)</f>
        <v>0</v>
      </c>
      <c r="DL341" s="68"/>
      <c r="DM341" s="75">
        <f>(DL341*$D341*$E341*$G341*$M341*$DM$8)</f>
        <v>0</v>
      </c>
      <c r="DN341" s="77">
        <f t="shared" si="1917"/>
        <v>5</v>
      </c>
      <c r="DO341" s="75">
        <f t="shared" si="1917"/>
        <v>2751613.62</v>
      </c>
    </row>
    <row r="342" spans="1:119" ht="18" customHeight="1" x14ac:dyDescent="0.25">
      <c r="A342" s="78">
        <v>34</v>
      </c>
      <c r="B342" s="154"/>
      <c r="C342" s="153" t="s">
        <v>469</v>
      </c>
      <c r="D342" s="61">
        <v>22900</v>
      </c>
      <c r="E342" s="155">
        <v>1.18</v>
      </c>
      <c r="F342" s="155"/>
      <c r="G342" s="63">
        <v>1</v>
      </c>
      <c r="H342" s="64"/>
      <c r="I342" s="64"/>
      <c r="J342" s="61">
        <v>1.4</v>
      </c>
      <c r="K342" s="61">
        <v>1.68</v>
      </c>
      <c r="L342" s="61">
        <v>2.23</v>
      </c>
      <c r="M342" s="65">
        <v>2.57</v>
      </c>
      <c r="N342" s="88">
        <f>SUM(N343:N347)</f>
        <v>349</v>
      </c>
      <c r="O342" s="88">
        <f t="shared" ref="O342:BZ342" si="1970">SUM(O343:O347)</f>
        <v>11217761.939999999</v>
      </c>
      <c r="P342" s="88">
        <f t="shared" si="1970"/>
        <v>0</v>
      </c>
      <c r="Q342" s="88">
        <f t="shared" si="1970"/>
        <v>0</v>
      </c>
      <c r="R342" s="88">
        <f t="shared" si="1970"/>
        <v>0</v>
      </c>
      <c r="S342" s="88">
        <f t="shared" si="1970"/>
        <v>0</v>
      </c>
      <c r="T342" s="88">
        <f t="shared" si="1970"/>
        <v>0</v>
      </c>
      <c r="U342" s="88">
        <f t="shared" si="1970"/>
        <v>0</v>
      </c>
      <c r="V342" s="88">
        <f t="shared" si="1970"/>
        <v>0</v>
      </c>
      <c r="W342" s="88">
        <f t="shared" si="1970"/>
        <v>0</v>
      </c>
      <c r="X342" s="88">
        <f t="shared" si="1970"/>
        <v>0</v>
      </c>
      <c r="Y342" s="88">
        <f t="shared" si="1970"/>
        <v>0</v>
      </c>
      <c r="Z342" s="88">
        <f t="shared" si="1970"/>
        <v>0</v>
      </c>
      <c r="AA342" s="88">
        <f t="shared" si="1970"/>
        <v>0</v>
      </c>
      <c r="AB342" s="88">
        <f t="shared" si="1970"/>
        <v>0</v>
      </c>
      <c r="AC342" s="88">
        <f t="shared" si="1970"/>
        <v>0</v>
      </c>
      <c r="AD342" s="88">
        <f t="shared" si="1970"/>
        <v>0</v>
      </c>
      <c r="AE342" s="88">
        <f t="shared" si="1970"/>
        <v>0</v>
      </c>
      <c r="AF342" s="88">
        <f t="shared" si="1970"/>
        <v>0</v>
      </c>
      <c r="AG342" s="88">
        <f t="shared" si="1970"/>
        <v>0</v>
      </c>
      <c r="AH342" s="88">
        <f t="shared" si="1970"/>
        <v>496</v>
      </c>
      <c r="AI342" s="88">
        <f t="shared" si="1970"/>
        <v>17252127.199999999</v>
      </c>
      <c r="AJ342" s="88">
        <f t="shared" si="1970"/>
        <v>0</v>
      </c>
      <c r="AK342" s="88">
        <f t="shared" si="1970"/>
        <v>0</v>
      </c>
      <c r="AL342" s="88">
        <f t="shared" si="1970"/>
        <v>0</v>
      </c>
      <c r="AM342" s="88">
        <f t="shared" si="1970"/>
        <v>0</v>
      </c>
      <c r="AN342" s="88">
        <f t="shared" si="1970"/>
        <v>0</v>
      </c>
      <c r="AO342" s="88">
        <f t="shared" si="1970"/>
        <v>0</v>
      </c>
      <c r="AP342" s="88">
        <v>0</v>
      </c>
      <c r="AQ342" s="88">
        <f t="shared" si="1970"/>
        <v>0</v>
      </c>
      <c r="AR342" s="88">
        <f t="shared" si="1970"/>
        <v>0</v>
      </c>
      <c r="AS342" s="88">
        <f t="shared" si="1970"/>
        <v>0</v>
      </c>
      <c r="AT342" s="88">
        <f t="shared" si="1970"/>
        <v>0</v>
      </c>
      <c r="AU342" s="88">
        <f t="shared" si="1970"/>
        <v>0</v>
      </c>
      <c r="AV342" s="88">
        <f t="shared" si="1970"/>
        <v>0</v>
      </c>
      <c r="AW342" s="88">
        <f t="shared" si="1970"/>
        <v>0</v>
      </c>
      <c r="AX342" s="88">
        <f t="shared" si="1970"/>
        <v>0</v>
      </c>
      <c r="AY342" s="88">
        <f t="shared" si="1970"/>
        <v>0</v>
      </c>
      <c r="AZ342" s="88">
        <f t="shared" si="1970"/>
        <v>0</v>
      </c>
      <c r="BA342" s="88">
        <f t="shared" si="1970"/>
        <v>0</v>
      </c>
      <c r="BB342" s="88">
        <f t="shared" si="1970"/>
        <v>8</v>
      </c>
      <c r="BC342" s="88">
        <f t="shared" si="1970"/>
        <v>251093.92</v>
      </c>
      <c r="BD342" s="88">
        <f t="shared" si="1970"/>
        <v>4</v>
      </c>
      <c r="BE342" s="88">
        <f t="shared" si="1970"/>
        <v>125546.96</v>
      </c>
      <c r="BF342" s="88">
        <f t="shared" si="1970"/>
        <v>0</v>
      </c>
      <c r="BG342" s="88">
        <f t="shared" si="1970"/>
        <v>0</v>
      </c>
      <c r="BH342" s="88">
        <f t="shared" si="1970"/>
        <v>283</v>
      </c>
      <c r="BI342" s="88">
        <f t="shared" si="1970"/>
        <v>11236517.039999999</v>
      </c>
      <c r="BJ342" s="88">
        <f t="shared" si="1970"/>
        <v>0</v>
      </c>
      <c r="BK342" s="88">
        <f t="shared" si="1970"/>
        <v>0</v>
      </c>
      <c r="BL342" s="88">
        <f t="shared" si="1970"/>
        <v>0</v>
      </c>
      <c r="BM342" s="88">
        <f t="shared" si="1970"/>
        <v>0</v>
      </c>
      <c r="BN342" s="88">
        <f t="shared" si="1970"/>
        <v>0</v>
      </c>
      <c r="BO342" s="88">
        <f t="shared" si="1970"/>
        <v>0</v>
      </c>
      <c r="BP342" s="88">
        <f t="shared" si="1970"/>
        <v>0</v>
      </c>
      <c r="BQ342" s="88">
        <f t="shared" si="1970"/>
        <v>0</v>
      </c>
      <c r="BR342" s="88">
        <f t="shared" si="1970"/>
        <v>25</v>
      </c>
      <c r="BS342" s="88">
        <f t="shared" si="1970"/>
        <v>1070002.5</v>
      </c>
      <c r="BT342" s="88">
        <f t="shared" si="1970"/>
        <v>9</v>
      </c>
      <c r="BU342" s="88">
        <f t="shared" si="1970"/>
        <v>277344.64799999999</v>
      </c>
      <c r="BV342" s="88">
        <f t="shared" si="1970"/>
        <v>23</v>
      </c>
      <c r="BW342" s="88">
        <f t="shared" si="1970"/>
        <v>984402.29999999993</v>
      </c>
      <c r="BX342" s="88">
        <f t="shared" si="1970"/>
        <v>11</v>
      </c>
      <c r="BY342" s="88">
        <f t="shared" si="1970"/>
        <v>370870.07999999996</v>
      </c>
      <c r="BZ342" s="88">
        <f t="shared" si="1970"/>
        <v>0</v>
      </c>
      <c r="CA342" s="88">
        <f t="shared" ref="CA342:DO342" si="1971">SUM(CA343:CA347)</f>
        <v>0</v>
      </c>
      <c r="CB342" s="88">
        <f t="shared" si="1971"/>
        <v>0</v>
      </c>
      <c r="CC342" s="88">
        <f t="shared" si="1971"/>
        <v>0</v>
      </c>
      <c r="CD342" s="88">
        <f t="shared" si="1971"/>
        <v>0</v>
      </c>
      <c r="CE342" s="88">
        <f t="shared" si="1971"/>
        <v>0</v>
      </c>
      <c r="CF342" s="88">
        <f t="shared" si="1971"/>
        <v>0</v>
      </c>
      <c r="CG342" s="88">
        <f t="shared" si="1971"/>
        <v>0</v>
      </c>
      <c r="CH342" s="88">
        <f t="shared" si="1971"/>
        <v>0</v>
      </c>
      <c r="CI342" s="88">
        <f t="shared" si="1971"/>
        <v>0</v>
      </c>
      <c r="CJ342" s="88">
        <f t="shared" si="1971"/>
        <v>0</v>
      </c>
      <c r="CK342" s="88">
        <f t="shared" si="1971"/>
        <v>0</v>
      </c>
      <c r="CL342" s="88">
        <f t="shared" si="1971"/>
        <v>0</v>
      </c>
      <c r="CM342" s="88">
        <f t="shared" si="1971"/>
        <v>0</v>
      </c>
      <c r="CN342" s="88">
        <f t="shared" si="1971"/>
        <v>0</v>
      </c>
      <c r="CO342" s="88">
        <f t="shared" si="1971"/>
        <v>0</v>
      </c>
      <c r="CP342" s="88">
        <f t="shared" si="1971"/>
        <v>0</v>
      </c>
      <c r="CQ342" s="88">
        <f t="shared" si="1971"/>
        <v>0</v>
      </c>
      <c r="CR342" s="88">
        <f t="shared" si="1971"/>
        <v>1</v>
      </c>
      <c r="CS342" s="88">
        <f t="shared" si="1971"/>
        <v>32242.741999999995</v>
      </c>
      <c r="CT342" s="88">
        <f t="shared" si="1971"/>
        <v>0</v>
      </c>
      <c r="CU342" s="88">
        <f t="shared" si="1971"/>
        <v>0</v>
      </c>
      <c r="CV342" s="88">
        <f t="shared" si="1971"/>
        <v>0</v>
      </c>
      <c r="CW342" s="88">
        <f t="shared" si="1971"/>
        <v>0</v>
      </c>
      <c r="CX342" s="88">
        <f t="shared" si="1971"/>
        <v>0</v>
      </c>
      <c r="CY342" s="88">
        <f t="shared" si="1971"/>
        <v>0</v>
      </c>
      <c r="CZ342" s="88">
        <f t="shared" si="1971"/>
        <v>0</v>
      </c>
      <c r="DA342" s="88">
        <f t="shared" si="1971"/>
        <v>0</v>
      </c>
      <c r="DB342" s="88">
        <f t="shared" si="1971"/>
        <v>0</v>
      </c>
      <c r="DC342" s="91">
        <f t="shared" si="1971"/>
        <v>0</v>
      </c>
      <c r="DD342" s="88">
        <f t="shared" si="1971"/>
        <v>0</v>
      </c>
      <c r="DE342" s="88">
        <f t="shared" si="1971"/>
        <v>0</v>
      </c>
      <c r="DF342" s="92">
        <f t="shared" si="1971"/>
        <v>7</v>
      </c>
      <c r="DG342" s="88">
        <f t="shared" si="1971"/>
        <v>287616.67199999996</v>
      </c>
      <c r="DH342" s="88">
        <f t="shared" si="1971"/>
        <v>0</v>
      </c>
      <c r="DI342" s="88">
        <f t="shared" si="1971"/>
        <v>0</v>
      </c>
      <c r="DJ342" s="88">
        <v>0</v>
      </c>
      <c r="DK342" s="88">
        <f t="shared" si="1971"/>
        <v>0</v>
      </c>
      <c r="DL342" s="88">
        <f t="shared" si="1971"/>
        <v>10</v>
      </c>
      <c r="DM342" s="88">
        <f t="shared" si="1971"/>
        <v>628550.03999999992</v>
      </c>
      <c r="DN342" s="88">
        <f t="shared" si="1971"/>
        <v>1226</v>
      </c>
      <c r="DO342" s="88">
        <f t="shared" si="1971"/>
        <v>43734076.041999996</v>
      </c>
    </row>
    <row r="343" spans="1:119" ht="45" customHeight="1" x14ac:dyDescent="0.25">
      <c r="A343" s="78"/>
      <c r="B343" s="79">
        <v>300</v>
      </c>
      <c r="C343" s="136" t="s">
        <v>470</v>
      </c>
      <c r="D343" s="61">
        <v>22900</v>
      </c>
      <c r="E343" s="80">
        <v>0.89</v>
      </c>
      <c r="F343" s="80"/>
      <c r="G343" s="63">
        <v>1</v>
      </c>
      <c r="H343" s="64"/>
      <c r="I343" s="64"/>
      <c r="J343" s="61">
        <v>1.4</v>
      </c>
      <c r="K343" s="61">
        <v>1.68</v>
      </c>
      <c r="L343" s="61">
        <v>2.23</v>
      </c>
      <c r="M343" s="65">
        <v>2.57</v>
      </c>
      <c r="N343" s="68">
        <v>181</v>
      </c>
      <c r="O343" s="67">
        <f t="shared" ref="O343:O388" si="1972">(N343*$D343*$E343*$G343*$J343*$O$8)</f>
        <v>5680999.9399999995</v>
      </c>
      <c r="P343" s="68"/>
      <c r="Q343" s="68">
        <f>(P343*$D343*$E343*$G343*$J343*$Q$8)</f>
        <v>0</v>
      </c>
      <c r="R343" s="68"/>
      <c r="S343" s="67">
        <f>(R343*$D343*$E343*$G343*$J343*$S$8)</f>
        <v>0</v>
      </c>
      <c r="T343" s="68"/>
      <c r="U343" s="67">
        <f t="shared" ref="U343:U347" si="1973">(T343/12*7*$D343*$E343*$G343*$J343*$U$8)+(T343/12*5*$D343*$E343*$G343*$J343*$U$9)</f>
        <v>0</v>
      </c>
      <c r="V343" s="68">
        <v>0</v>
      </c>
      <c r="W343" s="67">
        <f>(V343*$D343*$E343*$G343*$J343*$W$8)</f>
        <v>0</v>
      </c>
      <c r="X343" s="68">
        <v>0</v>
      </c>
      <c r="Y343" s="67">
        <f>(X343*$D343*$E343*$G343*$J343*$Y$8)</f>
        <v>0</v>
      </c>
      <c r="Z343" s="68"/>
      <c r="AA343" s="67">
        <f>(Z343*$D343*$E343*$G343*$J343*$AA$8)</f>
        <v>0</v>
      </c>
      <c r="AB343" s="68">
        <v>0</v>
      </c>
      <c r="AC343" s="67">
        <f>(AB343*$D343*$E343*$G343*$J343*$AC$8)</f>
        <v>0</v>
      </c>
      <c r="AD343" s="68"/>
      <c r="AE343" s="67">
        <f>(AD343*$D343*$E343*$G343*$J343*$AE$8)</f>
        <v>0</v>
      </c>
      <c r="AF343" s="68">
        <v>0</v>
      </c>
      <c r="AG343" s="67">
        <f>(AF343*$D343*$E343*$G343*$J343*$AG$8)</f>
        <v>0</v>
      </c>
      <c r="AH343" s="68">
        <v>270</v>
      </c>
      <c r="AI343" s="67">
        <f>(AH343*$D343*$E343*$G343*$J343*$AI$8)</f>
        <v>8474419.7999999989</v>
      </c>
      <c r="AJ343" s="68"/>
      <c r="AK343" s="67">
        <f>(AJ343*$D343*$E343*$G343*$J343*$AK$8)</f>
        <v>0</v>
      </c>
      <c r="AL343" s="82">
        <v>0</v>
      </c>
      <c r="AM343" s="67">
        <f>(AL343*$D343*$E343*$G343*$K343*$AM$8)</f>
        <v>0</v>
      </c>
      <c r="AN343" s="68">
        <v>0</v>
      </c>
      <c r="AO343" s="73">
        <f>(AN343*$D343*$E343*$G343*$K343*$AO$8)</f>
        <v>0</v>
      </c>
      <c r="AP343" s="68"/>
      <c r="AQ343" s="67">
        <f>(AP343*$D343*$E343*$G343*$J343*$AQ$8)</f>
        <v>0</v>
      </c>
      <c r="AR343" s="68"/>
      <c r="AS343" s="68">
        <f>(AR343*$D343*$E343*$G343*$J343*$AS$8)</f>
        <v>0</v>
      </c>
      <c r="AT343" s="68">
        <v>0</v>
      </c>
      <c r="AU343" s="68">
        <f>(AT343*$D343*$E343*$G343*$J343*$AU$8)</f>
        <v>0</v>
      </c>
      <c r="AV343" s="68">
        <v>0</v>
      </c>
      <c r="AW343" s="67">
        <f>(AV343*$D343*$E343*$G343*$J343*$AW$8)</f>
        <v>0</v>
      </c>
      <c r="AX343" s="68">
        <v>0</v>
      </c>
      <c r="AY343" s="67">
        <f>(AX343*$D343*$E343*$G343*$J343*$AY$8)</f>
        <v>0</v>
      </c>
      <c r="AZ343" s="68">
        <v>0</v>
      </c>
      <c r="BA343" s="67">
        <f>(AZ343*$D343*$E343*$G343*$J343*$BA$8)</f>
        <v>0</v>
      </c>
      <c r="BB343" s="68">
        <v>8</v>
      </c>
      <c r="BC343" s="67">
        <f>(BB343*$D343*$E343*$G343*$J343*$BC$8)</f>
        <v>251093.92</v>
      </c>
      <c r="BD343" s="68">
        <v>4</v>
      </c>
      <c r="BE343" s="67">
        <f>(BD343*$D343*$E343*$G343*$J343*$BE$8)</f>
        <v>125546.96</v>
      </c>
      <c r="BF343" s="68"/>
      <c r="BG343" s="67">
        <f>(BF343*$D343*$E343*$G343*$K343*$BG$8)</f>
        <v>0</v>
      </c>
      <c r="BH343" s="68">
        <v>192</v>
      </c>
      <c r="BI343" s="67">
        <f>(BH343*$D343*$E343*$G343*$K343*$BI$8)</f>
        <v>6574095.3599999994</v>
      </c>
      <c r="BJ343" s="68"/>
      <c r="BK343" s="67">
        <f>(BJ343*$D343*$E343*$G343*$K343*$BK$8)</f>
        <v>0</v>
      </c>
      <c r="BL343" s="68">
        <v>0</v>
      </c>
      <c r="BM343" s="67">
        <f>(BL343*$D343*$E343*$G343*$K343*$BM$8)</f>
        <v>0</v>
      </c>
      <c r="BN343" s="68"/>
      <c r="BO343" s="67">
        <f>(BN343*$D343*$E343*$G343*$K343*$BO$8)</f>
        <v>0</v>
      </c>
      <c r="BP343" s="68"/>
      <c r="BQ343" s="67">
        <f>(BP343*$D343*$E343*$G343*$K343*$BQ$8)</f>
        <v>0</v>
      </c>
      <c r="BR343" s="68">
        <v>25</v>
      </c>
      <c r="BS343" s="67">
        <f>(BR343*$D343*$E343*$G343*$K343*$BS$8)</f>
        <v>1070002.5</v>
      </c>
      <c r="BT343" s="68">
        <v>9</v>
      </c>
      <c r="BU343" s="67">
        <f>(BT343*$D343*$E343*$G343*$K343*$BU$8)</f>
        <v>277344.64799999999</v>
      </c>
      <c r="BV343" s="68">
        <v>23</v>
      </c>
      <c r="BW343" s="67">
        <f>(BV343*$D343*$E343*$G343*$K343*$BW$8)</f>
        <v>984402.29999999993</v>
      </c>
      <c r="BX343" s="68">
        <v>10</v>
      </c>
      <c r="BY343" s="67">
        <f>(BX343*$D343*$E343*$G343*$K343*$BY$8)</f>
        <v>342400.8</v>
      </c>
      <c r="BZ343" s="68"/>
      <c r="CA343" s="75">
        <f>(BZ343*$D343*$E343*$G343*$K343*$CA$8)</f>
        <v>0</v>
      </c>
      <c r="CB343" s="68">
        <v>0</v>
      </c>
      <c r="CC343" s="67">
        <f>(CB343*$D343*$E343*$G343*$J343*$CC$8)</f>
        <v>0</v>
      </c>
      <c r="CD343" s="68">
        <v>0</v>
      </c>
      <c r="CE343" s="67">
        <f>(CD343*$D343*$E343*$G343*$J343*$CE$8)</f>
        <v>0</v>
      </c>
      <c r="CF343" s="68">
        <v>0</v>
      </c>
      <c r="CG343" s="67">
        <f>(CF343*$D343*$E343*$G343*$J343*$CG$8)</f>
        <v>0</v>
      </c>
      <c r="CH343" s="68"/>
      <c r="CI343" s="68">
        <f>(CH343*$D343*$E343*$G343*$J343*$CI$8)</f>
        <v>0</v>
      </c>
      <c r="CJ343" s="68"/>
      <c r="CK343" s="67">
        <f>(CJ343*$D343*$E343*$G343*$K343*$CK$8)</f>
        <v>0</v>
      </c>
      <c r="CL343" s="68">
        <v>0</v>
      </c>
      <c r="CM343" s="67">
        <f>(CL343*$D343*$E343*$G343*$J343*$CM$8)</f>
        <v>0</v>
      </c>
      <c r="CN343" s="68"/>
      <c r="CO343" s="67">
        <f>(CN343*$D343*$E343*$G343*$J343*$CO$8)</f>
        <v>0</v>
      </c>
      <c r="CP343" s="68"/>
      <c r="CQ343" s="67">
        <f>(CP343*$D343*$E343*$G343*$J343*$CQ$8)</f>
        <v>0</v>
      </c>
      <c r="CR343" s="68">
        <v>1</v>
      </c>
      <c r="CS343" s="67">
        <f>(CR343*$D343*$E343*$G343*$J343*$CS$8)</f>
        <v>32242.741999999995</v>
      </c>
      <c r="CT343" s="68"/>
      <c r="CU343" s="67">
        <f>(CT343*$D343*$E343*$G343*$J343*$CU$8)</f>
        <v>0</v>
      </c>
      <c r="CV343" s="68">
        <v>0</v>
      </c>
      <c r="CW343" s="67">
        <f>(CV343*$D343*$E343*$G343*$K343*$CW$8)</f>
        <v>0</v>
      </c>
      <c r="CX343" s="82">
        <v>0</v>
      </c>
      <c r="CY343" s="67">
        <f>(CX343*$D343*$E343*$G343*$K343*$CY$8)</f>
        <v>0</v>
      </c>
      <c r="CZ343" s="68"/>
      <c r="DA343" s="67">
        <f>(CZ343*$D343*$E343*$G343*$J343*$DA$8)</f>
        <v>0</v>
      </c>
      <c r="DB343" s="68">
        <v>0</v>
      </c>
      <c r="DC343" s="73">
        <f>(DB343*$D343*$E343*$G343*$K343*$DC$8)</f>
        <v>0</v>
      </c>
      <c r="DD343" s="68"/>
      <c r="DE343" s="67">
        <f>(DD343*$D343*$E343*$G343*$K343*$DE$8)</f>
        <v>0</v>
      </c>
      <c r="DF343" s="83">
        <v>7</v>
      </c>
      <c r="DG343" s="67">
        <f>(DF343*$D343*$E343*$G343*$K343*$DG$8)</f>
        <v>287616.67199999996</v>
      </c>
      <c r="DH343" s="68"/>
      <c r="DI343" s="67">
        <f>(DH343*$D343*$E343*$G343*$K343*$DI$8)</f>
        <v>0</v>
      </c>
      <c r="DJ343" s="68"/>
      <c r="DK343" s="67">
        <f>(DJ343*$D343*$E343*$G343*$L343*$DK$8)</f>
        <v>0</v>
      </c>
      <c r="DL343" s="68">
        <v>10</v>
      </c>
      <c r="DM343" s="75">
        <f>(DL343*$D343*$E343*$G343*$M343*$DM$8)</f>
        <v>628550.03999999992</v>
      </c>
      <c r="DN343" s="77">
        <f t="shared" ref="DN343:DO347" si="1974">SUM(N343,P343,R343,T343,V343,X343,Z343,AB343,AD343,AF343,AH343,AJ343,AL343,AP343,AR343,CF343,AT343,AV343,AX343,AZ343,BB343,CJ343,BD343,BF343,BH343,BL343,AN343,BN343,BP343,BR343,BT343,BV343,BX343,BZ343,CB343,CD343,CH343,CL343,CN343,CP343,CR343,CT343,CV343,CX343,BJ343,CZ343,DB343,DD343,DF343,DH343,DJ343,DL343)</f>
        <v>740</v>
      </c>
      <c r="DO343" s="75">
        <f t="shared" si="1974"/>
        <v>24728715.681999993</v>
      </c>
    </row>
    <row r="344" spans="1:119" ht="30" customHeight="1" x14ac:dyDescent="0.25">
      <c r="A344" s="78"/>
      <c r="B344" s="79">
        <v>301</v>
      </c>
      <c r="C344" s="60" t="s">
        <v>471</v>
      </c>
      <c r="D344" s="61">
        <v>22900</v>
      </c>
      <c r="E344" s="80">
        <v>0.74</v>
      </c>
      <c r="F344" s="80"/>
      <c r="G344" s="63">
        <v>1</v>
      </c>
      <c r="H344" s="64"/>
      <c r="I344" s="64"/>
      <c r="J344" s="61">
        <v>1.4</v>
      </c>
      <c r="K344" s="61">
        <v>1.68</v>
      </c>
      <c r="L344" s="61">
        <v>2.23</v>
      </c>
      <c r="M344" s="65">
        <v>2.57</v>
      </c>
      <c r="N344" s="68">
        <v>115</v>
      </c>
      <c r="O344" s="67">
        <f t="shared" si="1972"/>
        <v>3001136.6</v>
      </c>
      <c r="P344" s="68"/>
      <c r="Q344" s="68">
        <f>(P344*$D344*$E344*$G344*$J344*$Q$8)</f>
        <v>0</v>
      </c>
      <c r="R344" s="68"/>
      <c r="S344" s="67">
        <f>(R344*$D344*$E344*$G344*$J344*$S$8)</f>
        <v>0</v>
      </c>
      <c r="T344" s="68"/>
      <c r="U344" s="67">
        <f t="shared" si="1973"/>
        <v>0</v>
      </c>
      <c r="V344" s="68">
        <v>0</v>
      </c>
      <c r="W344" s="67">
        <f>(V344*$D344*$E344*$G344*$J344*$W$8)</f>
        <v>0</v>
      </c>
      <c r="X344" s="68">
        <v>0</v>
      </c>
      <c r="Y344" s="67">
        <f>(X344*$D344*$E344*$G344*$J344*$Y$8)</f>
        <v>0</v>
      </c>
      <c r="Z344" s="68"/>
      <c r="AA344" s="67">
        <f>(Z344*$D344*$E344*$G344*$J344*$AA$8)</f>
        <v>0</v>
      </c>
      <c r="AB344" s="68">
        <v>0</v>
      </c>
      <c r="AC344" s="67">
        <f>(AB344*$D344*$E344*$G344*$J344*$AC$8)</f>
        <v>0</v>
      </c>
      <c r="AD344" s="68"/>
      <c r="AE344" s="67">
        <f>(AD344*$D344*$E344*$G344*$J344*$AE$8)</f>
        <v>0</v>
      </c>
      <c r="AF344" s="68">
        <v>0</v>
      </c>
      <c r="AG344" s="67">
        <f>(AF344*$D344*$E344*$G344*$J344*$AG$8)</f>
        <v>0</v>
      </c>
      <c r="AH344" s="68">
        <v>103</v>
      </c>
      <c r="AI344" s="67">
        <f>(AH344*$D344*$E344*$G344*$J344*$AI$8)</f>
        <v>2687974.52</v>
      </c>
      <c r="AJ344" s="68"/>
      <c r="AK344" s="67">
        <f>(AJ344*$D344*$E344*$G344*$J344*$AK$8)</f>
        <v>0</v>
      </c>
      <c r="AL344" s="82">
        <v>0</v>
      </c>
      <c r="AM344" s="67">
        <f>(AL344*$D344*$E344*$G344*$K344*$AM$8)</f>
        <v>0</v>
      </c>
      <c r="AN344" s="68">
        <v>0</v>
      </c>
      <c r="AO344" s="73">
        <f>(AN344*$D344*$E344*$G344*$K344*$AO$8)</f>
        <v>0</v>
      </c>
      <c r="AP344" s="68"/>
      <c r="AQ344" s="67">
        <f>(AP344*$D344*$E344*$G344*$J344*$AQ$8)</f>
        <v>0</v>
      </c>
      <c r="AR344" s="68"/>
      <c r="AS344" s="68">
        <f>(AR344*$D344*$E344*$G344*$J344*$AS$8)</f>
        <v>0</v>
      </c>
      <c r="AT344" s="68">
        <v>0</v>
      </c>
      <c r="AU344" s="68">
        <f>(AT344*$D344*$E344*$G344*$J344*$AU$8)</f>
        <v>0</v>
      </c>
      <c r="AV344" s="68">
        <v>0</v>
      </c>
      <c r="AW344" s="67">
        <f>(AV344*$D344*$E344*$G344*$J344*$AW$8)</f>
        <v>0</v>
      </c>
      <c r="AX344" s="68">
        <v>0</v>
      </c>
      <c r="AY344" s="67">
        <f>(AX344*$D344*$E344*$G344*$J344*$AY$8)</f>
        <v>0</v>
      </c>
      <c r="AZ344" s="68">
        <v>0</v>
      </c>
      <c r="BA344" s="67">
        <f>(AZ344*$D344*$E344*$G344*$J344*$BA$8)</f>
        <v>0</v>
      </c>
      <c r="BB344" s="68"/>
      <c r="BC344" s="67">
        <f>(BB344*$D344*$E344*$G344*$J344*$BC$8)</f>
        <v>0</v>
      </c>
      <c r="BD344" s="68"/>
      <c r="BE344" s="67">
        <f>(BD344*$D344*$E344*$G344*$J344*$BE$8)</f>
        <v>0</v>
      </c>
      <c r="BF344" s="68"/>
      <c r="BG344" s="67">
        <f>(BF344*$D344*$E344*$G344*$K344*$BG$8)</f>
        <v>0</v>
      </c>
      <c r="BH344" s="68">
        <v>4</v>
      </c>
      <c r="BI344" s="67">
        <f>(BH344*$D344*$E344*$G344*$K344*$BI$8)</f>
        <v>113877.12</v>
      </c>
      <c r="BJ344" s="68">
        <v>0</v>
      </c>
      <c r="BK344" s="67">
        <f>(BJ344*$D344*$E344*$G344*$K344*$BK$8)</f>
        <v>0</v>
      </c>
      <c r="BL344" s="68">
        <v>0</v>
      </c>
      <c r="BM344" s="67">
        <f>(BL344*$D344*$E344*$G344*$K344*$BM$8)</f>
        <v>0</v>
      </c>
      <c r="BN344" s="68"/>
      <c r="BO344" s="67">
        <f>(BN344*$D344*$E344*$G344*$K344*$BO$8)</f>
        <v>0</v>
      </c>
      <c r="BP344" s="68"/>
      <c r="BQ344" s="67">
        <f>(BP344*$D344*$E344*$G344*$K344*$BQ$8)</f>
        <v>0</v>
      </c>
      <c r="BR344" s="68"/>
      <c r="BS344" s="67">
        <f>(BR344*$D344*$E344*$G344*$K344*$BS$8)</f>
        <v>0</v>
      </c>
      <c r="BT344" s="68"/>
      <c r="BU344" s="67">
        <f>(BT344*$D344*$E344*$G344*$K344*$BU$8)</f>
        <v>0</v>
      </c>
      <c r="BV344" s="68"/>
      <c r="BW344" s="67">
        <f>(BV344*$D344*$E344*$G344*$K344*$BW$8)</f>
        <v>0</v>
      </c>
      <c r="BX344" s="68">
        <v>1</v>
      </c>
      <c r="BY344" s="67">
        <f>(BX344*$D344*$E344*$G344*$K344*$BY$8)</f>
        <v>28469.279999999999</v>
      </c>
      <c r="BZ344" s="68"/>
      <c r="CA344" s="75">
        <f>(BZ344*$D344*$E344*$G344*$K344*$CA$8)</f>
        <v>0</v>
      </c>
      <c r="CB344" s="68">
        <v>0</v>
      </c>
      <c r="CC344" s="67">
        <f>(CB344*$D344*$E344*$G344*$J344*$CC$8)</f>
        <v>0</v>
      </c>
      <c r="CD344" s="68">
        <v>0</v>
      </c>
      <c r="CE344" s="67">
        <f>(CD344*$D344*$E344*$G344*$J344*$CE$8)</f>
        <v>0</v>
      </c>
      <c r="CF344" s="68">
        <v>0</v>
      </c>
      <c r="CG344" s="67">
        <f>(CF344*$D344*$E344*$G344*$J344*$CG$8)</f>
        <v>0</v>
      </c>
      <c r="CH344" s="68"/>
      <c r="CI344" s="68">
        <f>(CH344*$D344*$E344*$G344*$J344*$CI$8)</f>
        <v>0</v>
      </c>
      <c r="CJ344" s="68"/>
      <c r="CK344" s="67">
        <f>(CJ344*$D344*$E344*$G344*$K344*$CK$8)</f>
        <v>0</v>
      </c>
      <c r="CL344" s="68">
        <v>0</v>
      </c>
      <c r="CM344" s="67">
        <f>(CL344*$D344*$E344*$G344*$J344*$CM$8)</f>
        <v>0</v>
      </c>
      <c r="CN344" s="68"/>
      <c r="CO344" s="67">
        <f>(CN344*$D344*$E344*$G344*$J344*$CO$8)</f>
        <v>0</v>
      </c>
      <c r="CP344" s="68"/>
      <c r="CQ344" s="67">
        <f>(CP344*$D344*$E344*$G344*$J344*$CQ$8)</f>
        <v>0</v>
      </c>
      <c r="CR344" s="68"/>
      <c r="CS344" s="67">
        <f>(CR344*$D344*$E344*$G344*$J344*$CS$8)</f>
        <v>0</v>
      </c>
      <c r="CT344" s="68"/>
      <c r="CU344" s="67">
        <f>(CT344*$D344*$E344*$G344*$J344*$CU$8)</f>
        <v>0</v>
      </c>
      <c r="CV344" s="68">
        <v>0</v>
      </c>
      <c r="CW344" s="67">
        <f>(CV344*$D344*$E344*$G344*$K344*$CW$8)</f>
        <v>0</v>
      </c>
      <c r="CX344" s="82">
        <v>0</v>
      </c>
      <c r="CY344" s="67">
        <f>(CX344*$D344*$E344*$G344*$K344*$CY$8)</f>
        <v>0</v>
      </c>
      <c r="CZ344" s="68"/>
      <c r="DA344" s="67">
        <f>(CZ344*$D344*$E344*$G344*$J344*$DA$8)</f>
        <v>0</v>
      </c>
      <c r="DB344" s="68">
        <v>0</v>
      </c>
      <c r="DC344" s="73">
        <f>(DB344*$D344*$E344*$G344*$K344*$DC$8)</f>
        <v>0</v>
      </c>
      <c r="DD344" s="68">
        <v>0</v>
      </c>
      <c r="DE344" s="67">
        <f>(DD344*$D344*$E344*$G344*$K344*$DE$8)</f>
        <v>0</v>
      </c>
      <c r="DF344" s="83"/>
      <c r="DG344" s="67">
        <f>(DF344*$D344*$E344*$G344*$K344*$DG$8)</f>
        <v>0</v>
      </c>
      <c r="DH344" s="68"/>
      <c r="DI344" s="67">
        <f>(DH344*$D344*$E344*$G344*$K344*$DI$8)</f>
        <v>0</v>
      </c>
      <c r="DJ344" s="68"/>
      <c r="DK344" s="67">
        <f>(DJ344*$D344*$E344*$G344*$L344*$DK$8)</f>
        <v>0</v>
      </c>
      <c r="DL344" s="68"/>
      <c r="DM344" s="75">
        <f>(DL344*$D344*$E344*$G344*$M344*$DM$8)</f>
        <v>0</v>
      </c>
      <c r="DN344" s="77">
        <f t="shared" si="1974"/>
        <v>223</v>
      </c>
      <c r="DO344" s="75">
        <f t="shared" si="1974"/>
        <v>5831457.5200000005</v>
      </c>
    </row>
    <row r="345" spans="1:119" ht="27" customHeight="1" x14ac:dyDescent="0.25">
      <c r="A345" s="78"/>
      <c r="B345" s="79">
        <v>302</v>
      </c>
      <c r="C345" s="60" t="s">
        <v>472</v>
      </c>
      <c r="D345" s="61">
        <v>22900</v>
      </c>
      <c r="E345" s="80">
        <v>1.27</v>
      </c>
      <c r="F345" s="80"/>
      <c r="G345" s="63">
        <v>1</v>
      </c>
      <c r="H345" s="64"/>
      <c r="I345" s="64"/>
      <c r="J345" s="61">
        <v>1.4</v>
      </c>
      <c r="K345" s="61">
        <v>1.68</v>
      </c>
      <c r="L345" s="61">
        <v>2.23</v>
      </c>
      <c r="M345" s="65">
        <v>2.57</v>
      </c>
      <c r="N345" s="68">
        <v>44</v>
      </c>
      <c r="O345" s="67">
        <f t="shared" si="1972"/>
        <v>1970664.0799999998</v>
      </c>
      <c r="P345" s="68"/>
      <c r="Q345" s="68">
        <f>(P345*$D345*$E345*$G345*$J345*$Q$8)</f>
        <v>0</v>
      </c>
      <c r="R345" s="68"/>
      <c r="S345" s="67">
        <f>(R345*$D345*$E345*$G345*$J345*$S$8)</f>
        <v>0</v>
      </c>
      <c r="T345" s="68"/>
      <c r="U345" s="67">
        <f t="shared" si="1973"/>
        <v>0</v>
      </c>
      <c r="V345" s="68"/>
      <c r="W345" s="67">
        <f>(V345*$D345*$E345*$G345*$J345*$W$8)</f>
        <v>0</v>
      </c>
      <c r="X345" s="68">
        <v>0</v>
      </c>
      <c r="Y345" s="67">
        <f>(X345*$D345*$E345*$G345*$J345*$Y$8)</f>
        <v>0</v>
      </c>
      <c r="Z345" s="68"/>
      <c r="AA345" s="67">
        <f>(Z345*$D345*$E345*$G345*$J345*$AA$8)</f>
        <v>0</v>
      </c>
      <c r="AB345" s="68">
        <v>0</v>
      </c>
      <c r="AC345" s="67">
        <f>(AB345*$D345*$E345*$G345*$J345*$AC$8)</f>
        <v>0</v>
      </c>
      <c r="AD345" s="68"/>
      <c r="AE345" s="67">
        <f>(AD345*$D345*$E345*$G345*$J345*$AE$8)</f>
        <v>0</v>
      </c>
      <c r="AF345" s="68">
        <v>0</v>
      </c>
      <c r="AG345" s="67">
        <f>(AF345*$D345*$E345*$G345*$J345*$AG$8)</f>
        <v>0</v>
      </c>
      <c r="AH345" s="68">
        <v>87</v>
      </c>
      <c r="AI345" s="67">
        <f>(AH345*$D345*$E345*$G345*$J345*$AI$8)</f>
        <v>3896540.3400000003</v>
      </c>
      <c r="AJ345" s="68"/>
      <c r="AK345" s="67">
        <f>(AJ345*$D345*$E345*$G345*$J345*$AK$8)</f>
        <v>0</v>
      </c>
      <c r="AL345" s="82">
        <v>0</v>
      </c>
      <c r="AM345" s="67">
        <f>(AL345*$D345*$E345*$G345*$K345*$AM$8)</f>
        <v>0</v>
      </c>
      <c r="AN345" s="68">
        <v>0</v>
      </c>
      <c r="AO345" s="73">
        <f>(AN345*$D345*$E345*$G345*$K345*$AO$8)</f>
        <v>0</v>
      </c>
      <c r="AP345" s="68"/>
      <c r="AQ345" s="67">
        <f>(AP345*$D345*$E345*$G345*$J345*$AQ$8)</f>
        <v>0</v>
      </c>
      <c r="AR345" s="68"/>
      <c r="AS345" s="68">
        <f>(AR345*$D345*$E345*$G345*$J345*$AS$8)</f>
        <v>0</v>
      </c>
      <c r="AT345" s="68">
        <v>0</v>
      </c>
      <c r="AU345" s="68">
        <f>(AT345*$D345*$E345*$G345*$J345*$AU$8)</f>
        <v>0</v>
      </c>
      <c r="AV345" s="68">
        <v>0</v>
      </c>
      <c r="AW345" s="67">
        <f>(AV345*$D345*$E345*$G345*$J345*$AW$8)</f>
        <v>0</v>
      </c>
      <c r="AX345" s="68">
        <v>0</v>
      </c>
      <c r="AY345" s="67">
        <f>(AX345*$D345*$E345*$G345*$J345*$AY$8)</f>
        <v>0</v>
      </c>
      <c r="AZ345" s="68">
        <v>0</v>
      </c>
      <c r="BA345" s="67">
        <f>(AZ345*$D345*$E345*$G345*$J345*$BA$8)</f>
        <v>0</v>
      </c>
      <c r="BB345" s="68"/>
      <c r="BC345" s="67">
        <f>(BB345*$D345*$E345*$G345*$J345*$BC$8)</f>
        <v>0</v>
      </c>
      <c r="BD345" s="68"/>
      <c r="BE345" s="67">
        <f>(BD345*$D345*$E345*$G345*$J345*$BE$8)</f>
        <v>0</v>
      </c>
      <c r="BF345" s="68"/>
      <c r="BG345" s="67">
        <f>(BF345*$D345*$E345*$G345*$K345*$BG$8)</f>
        <v>0</v>
      </c>
      <c r="BH345" s="68">
        <v>73</v>
      </c>
      <c r="BI345" s="67">
        <f>(BH345*$D345*$E345*$G345*$K345*$BI$8)</f>
        <v>3566739.1199999996</v>
      </c>
      <c r="BJ345" s="68">
        <v>0</v>
      </c>
      <c r="BK345" s="67">
        <f>(BJ345*$D345*$E345*$G345*$K345*$BK$8)</f>
        <v>0</v>
      </c>
      <c r="BL345" s="68">
        <v>0</v>
      </c>
      <c r="BM345" s="67">
        <f>(BL345*$D345*$E345*$G345*$K345*$BM$8)</f>
        <v>0</v>
      </c>
      <c r="BN345" s="68"/>
      <c r="BO345" s="67">
        <f>(BN345*$D345*$E345*$G345*$K345*$BO$8)</f>
        <v>0</v>
      </c>
      <c r="BP345" s="68"/>
      <c r="BQ345" s="67">
        <f>(BP345*$D345*$E345*$G345*$K345*$BQ$8)</f>
        <v>0</v>
      </c>
      <c r="BR345" s="68"/>
      <c r="BS345" s="67">
        <f>(BR345*$D345*$E345*$G345*$K345*$BS$8)</f>
        <v>0</v>
      </c>
      <c r="BT345" s="68"/>
      <c r="BU345" s="67">
        <f>(BT345*$D345*$E345*$G345*$K345*$BU$8)</f>
        <v>0</v>
      </c>
      <c r="BV345" s="68"/>
      <c r="BW345" s="67">
        <f>(BV345*$D345*$E345*$G345*$K345*$BW$8)</f>
        <v>0</v>
      </c>
      <c r="BX345" s="68"/>
      <c r="BY345" s="67">
        <f>(BX345*$D345*$E345*$G345*$K345*$BY$8)</f>
        <v>0</v>
      </c>
      <c r="BZ345" s="68"/>
      <c r="CA345" s="75">
        <f>(BZ345*$D345*$E345*$G345*$K345*$CA$8)</f>
        <v>0</v>
      </c>
      <c r="CB345" s="68">
        <v>0</v>
      </c>
      <c r="CC345" s="67">
        <f>(CB345*$D345*$E345*$G345*$J345*$CC$8)</f>
        <v>0</v>
      </c>
      <c r="CD345" s="68">
        <v>0</v>
      </c>
      <c r="CE345" s="67">
        <f>(CD345*$D345*$E345*$G345*$J345*$CE$8)</f>
        <v>0</v>
      </c>
      <c r="CF345" s="68">
        <v>0</v>
      </c>
      <c r="CG345" s="67">
        <f>(CF345*$D345*$E345*$G345*$J345*$CG$8)</f>
        <v>0</v>
      </c>
      <c r="CH345" s="68"/>
      <c r="CI345" s="68">
        <f>(CH345*$D345*$E345*$G345*$J345*$CI$8)</f>
        <v>0</v>
      </c>
      <c r="CJ345" s="68"/>
      <c r="CK345" s="67">
        <f>(CJ345*$D345*$E345*$G345*$K345*$CK$8)</f>
        <v>0</v>
      </c>
      <c r="CL345" s="68">
        <v>0</v>
      </c>
      <c r="CM345" s="67">
        <f>(CL345*$D345*$E345*$G345*$J345*$CM$8)</f>
        <v>0</v>
      </c>
      <c r="CN345" s="68"/>
      <c r="CO345" s="67">
        <f>(CN345*$D345*$E345*$G345*$J345*$CO$8)</f>
        <v>0</v>
      </c>
      <c r="CP345" s="68"/>
      <c r="CQ345" s="67">
        <f>(CP345*$D345*$E345*$G345*$J345*$CQ$8)</f>
        <v>0</v>
      </c>
      <c r="CR345" s="68"/>
      <c r="CS345" s="67">
        <f>(CR345*$D345*$E345*$G345*$J345*$CS$8)</f>
        <v>0</v>
      </c>
      <c r="CT345" s="68"/>
      <c r="CU345" s="67">
        <f>(CT345*$D345*$E345*$G345*$J345*$CU$8)</f>
        <v>0</v>
      </c>
      <c r="CV345" s="68">
        <v>0</v>
      </c>
      <c r="CW345" s="67">
        <f>(CV345*$D345*$E345*$G345*$K345*$CW$8)</f>
        <v>0</v>
      </c>
      <c r="CX345" s="82">
        <v>0</v>
      </c>
      <c r="CY345" s="67">
        <f>(CX345*$D345*$E345*$G345*$K345*$CY$8)</f>
        <v>0</v>
      </c>
      <c r="CZ345" s="68"/>
      <c r="DA345" s="67">
        <f>(CZ345*$D345*$E345*$G345*$J345*$DA$8)</f>
        <v>0</v>
      </c>
      <c r="DB345" s="68">
        <v>0</v>
      </c>
      <c r="DC345" s="73">
        <f>(DB345*$D345*$E345*$G345*$K345*$DC$8)</f>
        <v>0</v>
      </c>
      <c r="DD345" s="68">
        <v>0</v>
      </c>
      <c r="DE345" s="67">
        <f>(DD345*$D345*$E345*$G345*$K345*$DE$8)</f>
        <v>0</v>
      </c>
      <c r="DF345" s="83"/>
      <c r="DG345" s="67">
        <f>(DF345*$D345*$E345*$G345*$K345*$DG$8)</f>
        <v>0</v>
      </c>
      <c r="DH345" s="68"/>
      <c r="DI345" s="67">
        <f>(DH345*$D345*$E345*$G345*$K345*$DI$8)</f>
        <v>0</v>
      </c>
      <c r="DJ345" s="68"/>
      <c r="DK345" s="67">
        <f>(DJ345*$D345*$E345*$G345*$L345*$DK$8)</f>
        <v>0</v>
      </c>
      <c r="DL345" s="68"/>
      <c r="DM345" s="75">
        <f>(DL345*$D345*$E345*$G345*$M345*$DM$8)</f>
        <v>0</v>
      </c>
      <c r="DN345" s="77">
        <f t="shared" si="1974"/>
        <v>204</v>
      </c>
      <c r="DO345" s="75">
        <f t="shared" si="1974"/>
        <v>9433943.5399999991</v>
      </c>
    </row>
    <row r="346" spans="1:119" ht="33" customHeight="1" x14ac:dyDescent="0.25">
      <c r="A346" s="78"/>
      <c r="B346" s="79">
        <v>303</v>
      </c>
      <c r="C346" s="60" t="s">
        <v>473</v>
      </c>
      <c r="D346" s="61">
        <v>22900</v>
      </c>
      <c r="E346" s="80">
        <v>1.63</v>
      </c>
      <c r="F346" s="80"/>
      <c r="G346" s="63">
        <v>1</v>
      </c>
      <c r="H346" s="64"/>
      <c r="I346" s="64"/>
      <c r="J346" s="61">
        <v>1.4</v>
      </c>
      <c r="K346" s="61">
        <v>1.68</v>
      </c>
      <c r="L346" s="61">
        <v>2.23</v>
      </c>
      <c r="M346" s="65">
        <v>2.57</v>
      </c>
      <c r="N346" s="68">
        <v>4</v>
      </c>
      <c r="O346" s="67">
        <f t="shared" si="1972"/>
        <v>229934.32</v>
      </c>
      <c r="P346" s="68"/>
      <c r="Q346" s="68">
        <f>(P346*$D346*$E346*$G346*$J346*$Q$8)</f>
        <v>0</v>
      </c>
      <c r="R346" s="68"/>
      <c r="S346" s="67">
        <f>(R346*$D346*$E346*$G346*$J346*$S$8)</f>
        <v>0</v>
      </c>
      <c r="T346" s="68"/>
      <c r="U346" s="67">
        <f t="shared" si="1973"/>
        <v>0</v>
      </c>
      <c r="V346" s="68"/>
      <c r="W346" s="67">
        <f>(V346*$D346*$E346*$G346*$J346*$W$8)</f>
        <v>0</v>
      </c>
      <c r="X346" s="68">
        <v>0</v>
      </c>
      <c r="Y346" s="67">
        <f>(X346*$D346*$E346*$G346*$J346*$Y$8)</f>
        <v>0</v>
      </c>
      <c r="Z346" s="68"/>
      <c r="AA346" s="67">
        <f>(Z346*$D346*$E346*$G346*$J346*$AA$8)</f>
        <v>0</v>
      </c>
      <c r="AB346" s="68">
        <v>0</v>
      </c>
      <c r="AC346" s="67">
        <f>(AB346*$D346*$E346*$G346*$J346*$AC$8)</f>
        <v>0</v>
      </c>
      <c r="AD346" s="68"/>
      <c r="AE346" s="67">
        <f>(AD346*$D346*$E346*$G346*$J346*$AE$8)</f>
        <v>0</v>
      </c>
      <c r="AF346" s="68">
        <v>0</v>
      </c>
      <c r="AG346" s="67">
        <f>(AF346*$D346*$E346*$G346*$J346*$AG$8)</f>
        <v>0</v>
      </c>
      <c r="AH346" s="68">
        <v>23</v>
      </c>
      <c r="AI346" s="67">
        <f>(AH346*$D346*$E346*$G346*$J346*$AI$8)</f>
        <v>1322122.3400000001</v>
      </c>
      <c r="AJ346" s="68"/>
      <c r="AK346" s="67">
        <f>(AJ346*$D346*$E346*$G346*$J346*$AK$8)</f>
        <v>0</v>
      </c>
      <c r="AL346" s="82"/>
      <c r="AM346" s="67">
        <f>(AL346*$D346*$E346*$G346*$K346*$AM$8)</f>
        <v>0</v>
      </c>
      <c r="AN346" s="68">
        <v>0</v>
      </c>
      <c r="AO346" s="73">
        <f>(AN346*$D346*$E346*$G346*$K346*$AO$8)</f>
        <v>0</v>
      </c>
      <c r="AP346" s="68"/>
      <c r="AQ346" s="67">
        <f>(AP346*$D346*$E346*$G346*$J346*$AQ$8)</f>
        <v>0</v>
      </c>
      <c r="AR346" s="68">
        <v>0</v>
      </c>
      <c r="AS346" s="68">
        <f>(AR346*$D346*$E346*$G346*$J346*$AS$8)</f>
        <v>0</v>
      </c>
      <c r="AT346" s="68">
        <v>0</v>
      </c>
      <c r="AU346" s="68">
        <f>(AT346*$D346*$E346*$G346*$J346*$AU$8)</f>
        <v>0</v>
      </c>
      <c r="AV346" s="68">
        <v>0</v>
      </c>
      <c r="AW346" s="67">
        <f>(AV346*$D346*$E346*$G346*$J346*$AW$8)</f>
        <v>0</v>
      </c>
      <c r="AX346" s="68">
        <v>0</v>
      </c>
      <c r="AY346" s="67">
        <f>(AX346*$D346*$E346*$G346*$J346*$AY$8)</f>
        <v>0</v>
      </c>
      <c r="AZ346" s="68">
        <v>0</v>
      </c>
      <c r="BA346" s="67">
        <f>(AZ346*$D346*$E346*$G346*$J346*$BA$8)</f>
        <v>0</v>
      </c>
      <c r="BB346" s="68"/>
      <c r="BC346" s="67">
        <f>(BB346*$D346*$E346*$G346*$J346*$BC$8)</f>
        <v>0</v>
      </c>
      <c r="BD346" s="68"/>
      <c r="BE346" s="67">
        <f>(BD346*$D346*$E346*$G346*$J346*$BE$8)</f>
        <v>0</v>
      </c>
      <c r="BF346" s="68"/>
      <c r="BG346" s="67">
        <f>(BF346*$D346*$E346*$G346*$K346*$BG$8)</f>
        <v>0</v>
      </c>
      <c r="BH346" s="68">
        <v>4</v>
      </c>
      <c r="BI346" s="67">
        <f>(BH346*$D346*$E346*$G346*$K346*$BI$8)</f>
        <v>250837.44</v>
      </c>
      <c r="BJ346" s="68">
        <v>0</v>
      </c>
      <c r="BK346" s="67">
        <f>(BJ346*$D346*$E346*$G346*$K346*$BK$8)</f>
        <v>0</v>
      </c>
      <c r="BL346" s="68">
        <v>0</v>
      </c>
      <c r="BM346" s="67">
        <f>(BL346*$D346*$E346*$G346*$K346*$BM$8)</f>
        <v>0</v>
      </c>
      <c r="BN346" s="68"/>
      <c r="BO346" s="67">
        <f>(BN346*$D346*$E346*$G346*$K346*$BO$8)</f>
        <v>0</v>
      </c>
      <c r="BP346" s="68"/>
      <c r="BQ346" s="67">
        <f>(BP346*$D346*$E346*$G346*$K346*$BQ$8)</f>
        <v>0</v>
      </c>
      <c r="BR346" s="68"/>
      <c r="BS346" s="67">
        <f>(BR346*$D346*$E346*$G346*$K346*$BS$8)</f>
        <v>0</v>
      </c>
      <c r="BT346" s="68"/>
      <c r="BU346" s="67">
        <f>(BT346*$D346*$E346*$G346*$K346*$BU$8)</f>
        <v>0</v>
      </c>
      <c r="BV346" s="68"/>
      <c r="BW346" s="67">
        <f>(BV346*$D346*$E346*$G346*$K346*$BW$8)</f>
        <v>0</v>
      </c>
      <c r="BX346" s="68"/>
      <c r="BY346" s="67">
        <f>(BX346*$D346*$E346*$G346*$K346*$BY$8)</f>
        <v>0</v>
      </c>
      <c r="BZ346" s="68"/>
      <c r="CA346" s="75">
        <f>(BZ346*$D346*$E346*$G346*$K346*$CA$8)</f>
        <v>0</v>
      </c>
      <c r="CB346" s="68">
        <v>0</v>
      </c>
      <c r="CC346" s="67">
        <f>(CB346*$D346*$E346*$G346*$J346*$CC$8)</f>
        <v>0</v>
      </c>
      <c r="CD346" s="68">
        <v>0</v>
      </c>
      <c r="CE346" s="67">
        <f>(CD346*$D346*$E346*$G346*$J346*$CE$8)</f>
        <v>0</v>
      </c>
      <c r="CF346" s="68">
        <v>0</v>
      </c>
      <c r="CG346" s="67">
        <f>(CF346*$D346*$E346*$G346*$J346*$CG$8)</f>
        <v>0</v>
      </c>
      <c r="CH346" s="68"/>
      <c r="CI346" s="68">
        <f>(CH346*$D346*$E346*$G346*$J346*$CI$8)</f>
        <v>0</v>
      </c>
      <c r="CJ346" s="68"/>
      <c r="CK346" s="67">
        <f>(CJ346*$D346*$E346*$G346*$K346*$CK$8)</f>
        <v>0</v>
      </c>
      <c r="CL346" s="68">
        <v>0</v>
      </c>
      <c r="CM346" s="67">
        <f>(CL346*$D346*$E346*$G346*$J346*$CM$8)</f>
        <v>0</v>
      </c>
      <c r="CN346" s="68"/>
      <c r="CO346" s="67">
        <f>(CN346*$D346*$E346*$G346*$J346*$CO$8)</f>
        <v>0</v>
      </c>
      <c r="CP346" s="68"/>
      <c r="CQ346" s="67">
        <f>(CP346*$D346*$E346*$G346*$J346*$CQ$8)</f>
        <v>0</v>
      </c>
      <c r="CR346" s="68"/>
      <c r="CS346" s="67">
        <f>(CR346*$D346*$E346*$G346*$J346*$CS$8)</f>
        <v>0</v>
      </c>
      <c r="CT346" s="68"/>
      <c r="CU346" s="67">
        <f>(CT346*$D346*$E346*$G346*$J346*$CU$8)</f>
        <v>0</v>
      </c>
      <c r="CV346" s="68">
        <v>0</v>
      </c>
      <c r="CW346" s="67">
        <f>(CV346*$D346*$E346*$G346*$K346*$CW$8)</f>
        <v>0</v>
      </c>
      <c r="CX346" s="82">
        <v>0</v>
      </c>
      <c r="CY346" s="67">
        <f>(CX346*$D346*$E346*$G346*$K346*$CY$8)</f>
        <v>0</v>
      </c>
      <c r="CZ346" s="68"/>
      <c r="DA346" s="67">
        <f>(CZ346*$D346*$E346*$G346*$J346*$DA$8)</f>
        <v>0</v>
      </c>
      <c r="DB346" s="68">
        <v>0</v>
      </c>
      <c r="DC346" s="73">
        <f>(DB346*$D346*$E346*$G346*$K346*$DC$8)</f>
        <v>0</v>
      </c>
      <c r="DD346" s="68">
        <v>0</v>
      </c>
      <c r="DE346" s="67">
        <f>(DD346*$D346*$E346*$G346*$K346*$DE$8)</f>
        <v>0</v>
      </c>
      <c r="DF346" s="83"/>
      <c r="DG346" s="67">
        <f>(DF346*$D346*$E346*$G346*$K346*$DG$8)</f>
        <v>0</v>
      </c>
      <c r="DH346" s="68"/>
      <c r="DI346" s="67">
        <f>(DH346*$D346*$E346*$G346*$K346*$DI$8)</f>
        <v>0</v>
      </c>
      <c r="DJ346" s="68"/>
      <c r="DK346" s="67">
        <f>(DJ346*$D346*$E346*$G346*$L346*$DK$8)</f>
        <v>0</v>
      </c>
      <c r="DL346" s="68"/>
      <c r="DM346" s="75">
        <f>(DL346*$D346*$E346*$G346*$M346*$DM$8)</f>
        <v>0</v>
      </c>
      <c r="DN346" s="77">
        <f t="shared" si="1974"/>
        <v>31</v>
      </c>
      <c r="DO346" s="75">
        <f t="shared" si="1974"/>
        <v>1802894.1</v>
      </c>
    </row>
    <row r="347" spans="1:119" ht="31.5" customHeight="1" x14ac:dyDescent="0.25">
      <c r="A347" s="78"/>
      <c r="B347" s="79">
        <v>304</v>
      </c>
      <c r="C347" s="60" t="s">
        <v>474</v>
      </c>
      <c r="D347" s="61">
        <v>22900</v>
      </c>
      <c r="E347" s="80">
        <v>1.9</v>
      </c>
      <c r="F347" s="80"/>
      <c r="G347" s="63">
        <v>1</v>
      </c>
      <c r="H347" s="64"/>
      <c r="I347" s="64"/>
      <c r="J347" s="61">
        <v>1.4</v>
      </c>
      <c r="K347" s="61">
        <v>1.68</v>
      </c>
      <c r="L347" s="61">
        <v>2.23</v>
      </c>
      <c r="M347" s="65">
        <v>2.57</v>
      </c>
      <c r="N347" s="68">
        <v>5</v>
      </c>
      <c r="O347" s="67">
        <f t="shared" si="1972"/>
        <v>335027</v>
      </c>
      <c r="P347" s="68"/>
      <c r="Q347" s="68">
        <f>(P347*$D347*$E347*$G347*$J347*$Q$8)</f>
        <v>0</v>
      </c>
      <c r="R347" s="68"/>
      <c r="S347" s="67">
        <f>(R347*$D347*$E347*$G347*$J347*$S$8)</f>
        <v>0</v>
      </c>
      <c r="T347" s="68"/>
      <c r="U347" s="67">
        <f t="shared" si="1973"/>
        <v>0</v>
      </c>
      <c r="V347" s="68"/>
      <c r="W347" s="67">
        <f>(V347*$D347*$E347*$G347*$J347*$W$8)</f>
        <v>0</v>
      </c>
      <c r="X347" s="68">
        <v>0</v>
      </c>
      <c r="Y347" s="67">
        <f>(X347*$D347*$E347*$G347*$J347*$Y$8)</f>
        <v>0</v>
      </c>
      <c r="Z347" s="68"/>
      <c r="AA347" s="67">
        <f>(Z347*$D347*$E347*$G347*$J347*$AA$8)</f>
        <v>0</v>
      </c>
      <c r="AB347" s="68">
        <v>0</v>
      </c>
      <c r="AC347" s="67">
        <f>(AB347*$D347*$E347*$G347*$J347*$AC$8)</f>
        <v>0</v>
      </c>
      <c r="AD347" s="68"/>
      <c r="AE347" s="67">
        <f>(AD347*$D347*$E347*$G347*$J347*$AE$8)</f>
        <v>0</v>
      </c>
      <c r="AF347" s="68">
        <v>0</v>
      </c>
      <c r="AG347" s="67">
        <f>(AF347*$D347*$E347*$G347*$J347*$AG$8)</f>
        <v>0</v>
      </c>
      <c r="AH347" s="68">
        <v>13</v>
      </c>
      <c r="AI347" s="67">
        <f>(AH347*$D347*$E347*$G347*$J347*$AI$8)</f>
        <v>871070.20000000007</v>
      </c>
      <c r="AJ347" s="68"/>
      <c r="AK347" s="67">
        <f>(AJ347*$D347*$E347*$G347*$J347*$AK$8)</f>
        <v>0</v>
      </c>
      <c r="AL347" s="82">
        <v>0</v>
      </c>
      <c r="AM347" s="67">
        <f>(AL347*$D347*$E347*$G347*$K347*$AM$8)</f>
        <v>0</v>
      </c>
      <c r="AN347" s="68">
        <v>0</v>
      </c>
      <c r="AO347" s="73">
        <f>(AN347*$D347*$E347*$G347*$K347*$AO$8)</f>
        <v>0</v>
      </c>
      <c r="AP347" s="68"/>
      <c r="AQ347" s="67">
        <f>(AP347*$D347*$E347*$G347*$J347*$AQ$8)</f>
        <v>0</v>
      </c>
      <c r="AR347" s="68">
        <v>0</v>
      </c>
      <c r="AS347" s="68">
        <f>(AR347*$D347*$E347*$G347*$J347*$AS$8)</f>
        <v>0</v>
      </c>
      <c r="AT347" s="68">
        <v>0</v>
      </c>
      <c r="AU347" s="68">
        <f>(AT347*$D347*$E347*$G347*$J347*$AU$8)</f>
        <v>0</v>
      </c>
      <c r="AV347" s="68">
        <v>0</v>
      </c>
      <c r="AW347" s="67">
        <f>(AV347*$D347*$E347*$G347*$J347*$AW$8)</f>
        <v>0</v>
      </c>
      <c r="AX347" s="68">
        <v>0</v>
      </c>
      <c r="AY347" s="67">
        <f>(AX347*$D347*$E347*$G347*$J347*$AY$8)</f>
        <v>0</v>
      </c>
      <c r="AZ347" s="68">
        <v>0</v>
      </c>
      <c r="BA347" s="67">
        <f>(AZ347*$D347*$E347*$G347*$J347*$BA$8)</f>
        <v>0</v>
      </c>
      <c r="BB347" s="68"/>
      <c r="BC347" s="67">
        <f>(BB347*$D347*$E347*$G347*$J347*$BC$8)</f>
        <v>0</v>
      </c>
      <c r="BD347" s="68"/>
      <c r="BE347" s="67">
        <f>(BD347*$D347*$E347*$G347*$J347*$BE$8)</f>
        <v>0</v>
      </c>
      <c r="BF347" s="68"/>
      <c r="BG347" s="67">
        <f>(BF347*$D347*$E347*$G347*$K347*$BG$8)</f>
        <v>0</v>
      </c>
      <c r="BH347" s="68">
        <v>10</v>
      </c>
      <c r="BI347" s="67">
        <f>(BH347*$D347*$E347*$G347*$K347*$BI$8)</f>
        <v>730968</v>
      </c>
      <c r="BJ347" s="68">
        <v>0</v>
      </c>
      <c r="BK347" s="67">
        <f>(BJ347*$D347*$E347*$G347*$K347*$BK$8)</f>
        <v>0</v>
      </c>
      <c r="BL347" s="68">
        <v>0</v>
      </c>
      <c r="BM347" s="67">
        <f>(BL347*$D347*$E347*$G347*$K347*$BM$8)</f>
        <v>0</v>
      </c>
      <c r="BN347" s="68"/>
      <c r="BO347" s="67">
        <f>(BN347*$D347*$E347*$G347*$K347*$BO$8)</f>
        <v>0</v>
      </c>
      <c r="BP347" s="68"/>
      <c r="BQ347" s="67">
        <f>(BP347*$D347*$E347*$G347*$K347*$BQ$8)</f>
        <v>0</v>
      </c>
      <c r="BR347" s="68"/>
      <c r="BS347" s="67">
        <f>(BR347*$D347*$E347*$G347*$K347*$BS$8)</f>
        <v>0</v>
      </c>
      <c r="BT347" s="68"/>
      <c r="BU347" s="67">
        <f>(BT347*$D347*$E347*$G347*$K347*$BU$8)</f>
        <v>0</v>
      </c>
      <c r="BV347" s="68"/>
      <c r="BW347" s="67">
        <f>(BV347*$D347*$E347*$G347*$K347*$BW$8)</f>
        <v>0</v>
      </c>
      <c r="BX347" s="68"/>
      <c r="BY347" s="67">
        <f>(BX347*$D347*$E347*$G347*$K347*$BY$8)</f>
        <v>0</v>
      </c>
      <c r="BZ347" s="68"/>
      <c r="CA347" s="75">
        <f>(BZ347*$D347*$E347*$G347*$K347*$CA$8)</f>
        <v>0</v>
      </c>
      <c r="CB347" s="68">
        <v>0</v>
      </c>
      <c r="CC347" s="67">
        <f>(CB347*$D347*$E347*$G347*$J347*$CC$8)</f>
        <v>0</v>
      </c>
      <c r="CD347" s="68">
        <v>0</v>
      </c>
      <c r="CE347" s="67">
        <f>(CD347*$D347*$E347*$G347*$J347*$CE$8)</f>
        <v>0</v>
      </c>
      <c r="CF347" s="68">
        <v>0</v>
      </c>
      <c r="CG347" s="67">
        <f>(CF347*$D347*$E347*$G347*$J347*$CG$8)</f>
        <v>0</v>
      </c>
      <c r="CH347" s="68"/>
      <c r="CI347" s="68">
        <f>(CH347*$D347*$E347*$G347*$J347*$CI$8)</f>
        <v>0</v>
      </c>
      <c r="CJ347" s="68"/>
      <c r="CK347" s="67">
        <f>(CJ347*$D347*$E347*$G347*$K347*$CK$8)</f>
        <v>0</v>
      </c>
      <c r="CL347" s="68">
        <v>0</v>
      </c>
      <c r="CM347" s="67">
        <f>(CL347*$D347*$E347*$G347*$J347*$CM$8)</f>
        <v>0</v>
      </c>
      <c r="CN347" s="68"/>
      <c r="CO347" s="67">
        <f>(CN347*$D347*$E347*$G347*$J347*$CO$8)</f>
        <v>0</v>
      </c>
      <c r="CP347" s="68"/>
      <c r="CQ347" s="67">
        <f>(CP347*$D347*$E347*$G347*$J347*$CQ$8)</f>
        <v>0</v>
      </c>
      <c r="CR347" s="68"/>
      <c r="CS347" s="67">
        <f>(CR347*$D347*$E347*$G347*$J347*$CS$8)</f>
        <v>0</v>
      </c>
      <c r="CT347" s="68"/>
      <c r="CU347" s="67">
        <f>(CT347*$D347*$E347*$G347*$J347*$CU$8)</f>
        <v>0</v>
      </c>
      <c r="CV347" s="68">
        <v>0</v>
      </c>
      <c r="CW347" s="67">
        <f>(CV347*$D347*$E347*$G347*$K347*$CW$8)</f>
        <v>0</v>
      </c>
      <c r="CX347" s="82">
        <v>0</v>
      </c>
      <c r="CY347" s="67">
        <f>(CX347*$D347*$E347*$G347*$K347*$CY$8)</f>
        <v>0</v>
      </c>
      <c r="CZ347" s="68"/>
      <c r="DA347" s="67">
        <f>(CZ347*$D347*$E347*$G347*$J347*$DA$8)</f>
        <v>0</v>
      </c>
      <c r="DB347" s="68">
        <v>0</v>
      </c>
      <c r="DC347" s="73">
        <f>(DB347*$D347*$E347*$G347*$K347*$DC$8)</f>
        <v>0</v>
      </c>
      <c r="DD347" s="68">
        <v>0</v>
      </c>
      <c r="DE347" s="67">
        <f>(DD347*$D347*$E347*$G347*$K347*$DE$8)</f>
        <v>0</v>
      </c>
      <c r="DF347" s="83"/>
      <c r="DG347" s="67">
        <f>(DF347*$D347*$E347*$G347*$K347*$DG$8)</f>
        <v>0</v>
      </c>
      <c r="DH347" s="68"/>
      <c r="DI347" s="67">
        <f>(DH347*$D347*$E347*$G347*$K347*$DI$8)</f>
        <v>0</v>
      </c>
      <c r="DJ347" s="68"/>
      <c r="DK347" s="67">
        <f>(DJ347*$D347*$E347*$G347*$L347*$DK$8)</f>
        <v>0</v>
      </c>
      <c r="DL347" s="68"/>
      <c r="DM347" s="75">
        <f>(DL347*$D347*$E347*$G347*$M347*$DM$8)</f>
        <v>0</v>
      </c>
      <c r="DN347" s="77">
        <f t="shared" si="1974"/>
        <v>28</v>
      </c>
      <c r="DO347" s="75">
        <f t="shared" si="1974"/>
        <v>1937065.2000000002</v>
      </c>
    </row>
    <row r="348" spans="1:119" ht="19.5" customHeight="1" x14ac:dyDescent="0.25">
      <c r="A348" s="78">
        <v>35</v>
      </c>
      <c r="B348" s="154"/>
      <c r="C348" s="153" t="s">
        <v>475</v>
      </c>
      <c r="D348" s="61">
        <v>22900</v>
      </c>
      <c r="E348" s="155">
        <v>1.4</v>
      </c>
      <c r="F348" s="155"/>
      <c r="G348" s="63">
        <v>1</v>
      </c>
      <c r="H348" s="64"/>
      <c r="I348" s="64"/>
      <c r="J348" s="61">
        <v>1.4</v>
      </c>
      <c r="K348" s="61">
        <v>1.68</v>
      </c>
      <c r="L348" s="61">
        <v>2.23</v>
      </c>
      <c r="M348" s="65">
        <v>2.57</v>
      </c>
      <c r="N348" s="88">
        <f>SUM(N349:N357)</f>
        <v>930</v>
      </c>
      <c r="O348" s="88">
        <f t="shared" ref="O348:BZ348" si="1975">SUM(O349:O357)</f>
        <v>46236899.940000005</v>
      </c>
      <c r="P348" s="88">
        <f t="shared" si="1975"/>
        <v>27</v>
      </c>
      <c r="Q348" s="88">
        <f t="shared" si="1975"/>
        <v>1421925.1199999999</v>
      </c>
      <c r="R348" s="88">
        <f t="shared" si="1975"/>
        <v>135</v>
      </c>
      <c r="S348" s="88">
        <f t="shared" si="1975"/>
        <v>7093403.2400000002</v>
      </c>
      <c r="T348" s="88">
        <f t="shared" si="1975"/>
        <v>0</v>
      </c>
      <c r="U348" s="88">
        <f t="shared" si="1975"/>
        <v>0</v>
      </c>
      <c r="V348" s="88">
        <f t="shared" si="1975"/>
        <v>4</v>
      </c>
      <c r="W348" s="88">
        <f t="shared" si="1975"/>
        <v>389336.64</v>
      </c>
      <c r="X348" s="88">
        <f t="shared" si="1975"/>
        <v>0</v>
      </c>
      <c r="Y348" s="88">
        <f t="shared" si="1975"/>
        <v>0</v>
      </c>
      <c r="Z348" s="88">
        <f t="shared" si="1975"/>
        <v>0</v>
      </c>
      <c r="AA348" s="88">
        <f t="shared" si="1975"/>
        <v>0</v>
      </c>
      <c r="AB348" s="88">
        <f t="shared" si="1975"/>
        <v>0</v>
      </c>
      <c r="AC348" s="88">
        <f t="shared" si="1975"/>
        <v>0</v>
      </c>
      <c r="AD348" s="88">
        <f t="shared" si="1975"/>
        <v>122</v>
      </c>
      <c r="AE348" s="88">
        <f t="shared" si="1975"/>
        <v>6358459.8000000007</v>
      </c>
      <c r="AF348" s="88">
        <f t="shared" si="1975"/>
        <v>0</v>
      </c>
      <c r="AG348" s="88">
        <f t="shared" si="1975"/>
        <v>0</v>
      </c>
      <c r="AH348" s="88">
        <f t="shared" si="1975"/>
        <v>0</v>
      </c>
      <c r="AI348" s="88">
        <f t="shared" si="1975"/>
        <v>0</v>
      </c>
      <c r="AJ348" s="88">
        <f t="shared" si="1975"/>
        <v>161</v>
      </c>
      <c r="AK348" s="88">
        <f t="shared" si="1975"/>
        <v>7993391.5599999996</v>
      </c>
      <c r="AL348" s="88">
        <f t="shared" si="1975"/>
        <v>0</v>
      </c>
      <c r="AM348" s="88">
        <f t="shared" si="1975"/>
        <v>0</v>
      </c>
      <c r="AN348" s="88">
        <f t="shared" si="1975"/>
        <v>34</v>
      </c>
      <c r="AO348" s="88">
        <f t="shared" si="1975"/>
        <v>2004660.5040000002</v>
      </c>
      <c r="AP348" s="88">
        <v>5</v>
      </c>
      <c r="AQ348" s="88">
        <f t="shared" si="1975"/>
        <v>185948</v>
      </c>
      <c r="AR348" s="88">
        <f t="shared" si="1975"/>
        <v>1</v>
      </c>
      <c r="AS348" s="88">
        <f t="shared" si="1975"/>
        <v>42992.46</v>
      </c>
      <c r="AT348" s="88">
        <f t="shared" si="1975"/>
        <v>169</v>
      </c>
      <c r="AU348" s="88">
        <f t="shared" si="1975"/>
        <v>9050970.8099999987</v>
      </c>
      <c r="AV348" s="88">
        <f t="shared" si="1975"/>
        <v>0</v>
      </c>
      <c r="AW348" s="88">
        <f t="shared" si="1975"/>
        <v>0</v>
      </c>
      <c r="AX348" s="88">
        <f t="shared" si="1975"/>
        <v>0</v>
      </c>
      <c r="AY348" s="88">
        <f t="shared" si="1975"/>
        <v>0</v>
      </c>
      <c r="AZ348" s="88">
        <f t="shared" si="1975"/>
        <v>0</v>
      </c>
      <c r="BA348" s="88">
        <f t="shared" si="1975"/>
        <v>0</v>
      </c>
      <c r="BB348" s="88">
        <f t="shared" si="1975"/>
        <v>24</v>
      </c>
      <c r="BC348" s="88">
        <f t="shared" si="1975"/>
        <v>1062211.92</v>
      </c>
      <c r="BD348" s="88">
        <f t="shared" si="1975"/>
        <v>11</v>
      </c>
      <c r="BE348" s="88">
        <f t="shared" si="1975"/>
        <v>578009.74000000011</v>
      </c>
      <c r="BF348" s="88">
        <f t="shared" si="1975"/>
        <v>22</v>
      </c>
      <c r="BG348" s="88">
        <f t="shared" si="1975"/>
        <v>1289966.1599999999</v>
      </c>
      <c r="BH348" s="88">
        <f t="shared" si="1975"/>
        <v>343</v>
      </c>
      <c r="BI348" s="88">
        <f t="shared" si="1975"/>
        <v>19292169.119999997</v>
      </c>
      <c r="BJ348" s="88">
        <f t="shared" si="1975"/>
        <v>6</v>
      </c>
      <c r="BK348" s="88">
        <f t="shared" si="1975"/>
        <v>581350.39199999999</v>
      </c>
      <c r="BL348" s="88">
        <f t="shared" si="1975"/>
        <v>0</v>
      </c>
      <c r="BM348" s="88">
        <f t="shared" si="1975"/>
        <v>0</v>
      </c>
      <c r="BN348" s="88">
        <f t="shared" si="1975"/>
        <v>304</v>
      </c>
      <c r="BO348" s="88">
        <f t="shared" si="1975"/>
        <v>18380921.328000002</v>
      </c>
      <c r="BP348" s="88">
        <f t="shared" si="1975"/>
        <v>79</v>
      </c>
      <c r="BQ348" s="88">
        <f t="shared" si="1975"/>
        <v>4473524.1599999992</v>
      </c>
      <c r="BR348" s="88">
        <f t="shared" si="1975"/>
        <v>38</v>
      </c>
      <c r="BS348" s="88">
        <f t="shared" si="1975"/>
        <v>2236665.9000000004</v>
      </c>
      <c r="BT348" s="88">
        <f t="shared" si="1975"/>
        <v>89</v>
      </c>
      <c r="BU348" s="88">
        <f t="shared" si="1975"/>
        <v>4339179.9359999998</v>
      </c>
      <c r="BV348" s="88">
        <f t="shared" si="1975"/>
        <v>160</v>
      </c>
      <c r="BW348" s="88">
        <f t="shared" si="1975"/>
        <v>11372804.1</v>
      </c>
      <c r="BX348" s="88">
        <f t="shared" si="1975"/>
        <v>123</v>
      </c>
      <c r="BY348" s="88">
        <f t="shared" si="1975"/>
        <v>6552551.0399999991</v>
      </c>
      <c r="BZ348" s="88">
        <f t="shared" si="1975"/>
        <v>78</v>
      </c>
      <c r="CA348" s="88">
        <f t="shared" ref="CA348:DO348" si="1976">SUM(CA349:CA357)</f>
        <v>4403120.3999999994</v>
      </c>
      <c r="CB348" s="88">
        <f t="shared" si="1976"/>
        <v>2</v>
      </c>
      <c r="CC348" s="88">
        <f t="shared" si="1976"/>
        <v>84048.49599999997</v>
      </c>
      <c r="CD348" s="88">
        <f t="shared" si="1976"/>
        <v>35</v>
      </c>
      <c r="CE348" s="88">
        <f t="shared" si="1976"/>
        <v>1344051.38</v>
      </c>
      <c r="CF348" s="88">
        <f t="shared" si="1976"/>
        <v>0</v>
      </c>
      <c r="CG348" s="88">
        <f t="shared" si="1976"/>
        <v>0</v>
      </c>
      <c r="CH348" s="88">
        <f t="shared" si="1976"/>
        <v>0</v>
      </c>
      <c r="CI348" s="88">
        <f t="shared" si="1976"/>
        <v>0</v>
      </c>
      <c r="CJ348" s="88">
        <f t="shared" si="1976"/>
        <v>0</v>
      </c>
      <c r="CK348" s="88">
        <f t="shared" si="1976"/>
        <v>0</v>
      </c>
      <c r="CL348" s="88">
        <f t="shared" si="1976"/>
        <v>33</v>
      </c>
      <c r="CM348" s="88">
        <f t="shared" si="1976"/>
        <v>892518.33999999985</v>
      </c>
      <c r="CN348" s="88">
        <f t="shared" si="1976"/>
        <v>0</v>
      </c>
      <c r="CO348" s="88">
        <f t="shared" si="1976"/>
        <v>0</v>
      </c>
      <c r="CP348" s="88">
        <f t="shared" si="1976"/>
        <v>162</v>
      </c>
      <c r="CQ348" s="88">
        <f t="shared" si="1976"/>
        <v>5395954.4799999986</v>
      </c>
      <c r="CR348" s="88">
        <f t="shared" si="1976"/>
        <v>14</v>
      </c>
      <c r="CS348" s="88">
        <f t="shared" si="1976"/>
        <v>743756.73399999994</v>
      </c>
      <c r="CT348" s="88">
        <f t="shared" si="1976"/>
        <v>78</v>
      </c>
      <c r="CU348" s="88">
        <f t="shared" si="1976"/>
        <v>4142286.6519999993</v>
      </c>
      <c r="CV348" s="88">
        <f t="shared" si="1976"/>
        <v>8</v>
      </c>
      <c r="CW348" s="88">
        <f t="shared" si="1976"/>
        <v>404340.72</v>
      </c>
      <c r="CX348" s="88">
        <f t="shared" si="1976"/>
        <v>0</v>
      </c>
      <c r="CY348" s="88">
        <f t="shared" si="1976"/>
        <v>0</v>
      </c>
      <c r="CZ348" s="88">
        <f t="shared" si="1976"/>
        <v>0</v>
      </c>
      <c r="DA348" s="88">
        <f t="shared" si="1976"/>
        <v>0</v>
      </c>
      <c r="DB348" s="88">
        <f t="shared" si="1976"/>
        <v>0</v>
      </c>
      <c r="DC348" s="91">
        <f t="shared" si="1976"/>
        <v>0</v>
      </c>
      <c r="DD348" s="88">
        <f t="shared" si="1976"/>
        <v>30</v>
      </c>
      <c r="DE348" s="88">
        <f t="shared" si="1976"/>
        <v>1673532</v>
      </c>
      <c r="DF348" s="92">
        <f t="shared" si="1976"/>
        <v>0</v>
      </c>
      <c r="DG348" s="88">
        <f t="shared" si="1976"/>
        <v>0</v>
      </c>
      <c r="DH348" s="88">
        <f t="shared" si="1976"/>
        <v>113</v>
      </c>
      <c r="DI348" s="88">
        <f t="shared" si="1976"/>
        <v>7280918.332799999</v>
      </c>
      <c r="DJ348" s="88">
        <v>5</v>
      </c>
      <c r="DK348" s="88">
        <f t="shared" si="1976"/>
        <v>367069.59600000002</v>
      </c>
      <c r="DL348" s="88">
        <f t="shared" si="1976"/>
        <v>30</v>
      </c>
      <c r="DM348" s="88">
        <f t="shared" si="1976"/>
        <v>2863786.98</v>
      </c>
      <c r="DN348" s="88">
        <f t="shared" si="1976"/>
        <v>3375</v>
      </c>
      <c r="DO348" s="88">
        <f t="shared" si="1976"/>
        <v>180532725.9808</v>
      </c>
    </row>
    <row r="349" spans="1:119" ht="15.75" customHeight="1" x14ac:dyDescent="0.25">
      <c r="A349" s="78"/>
      <c r="B349" s="79">
        <v>305</v>
      </c>
      <c r="C349" s="60" t="s">
        <v>476</v>
      </c>
      <c r="D349" s="61">
        <v>22900</v>
      </c>
      <c r="E349" s="80">
        <v>1.02</v>
      </c>
      <c r="F349" s="80"/>
      <c r="G349" s="63">
        <v>1</v>
      </c>
      <c r="H349" s="64"/>
      <c r="I349" s="64"/>
      <c r="J349" s="61">
        <v>1.4</v>
      </c>
      <c r="K349" s="61">
        <v>1.68</v>
      </c>
      <c r="L349" s="61">
        <v>2.23</v>
      </c>
      <c r="M349" s="65">
        <v>2.57</v>
      </c>
      <c r="N349" s="68">
        <v>110</v>
      </c>
      <c r="O349" s="67">
        <f t="shared" si="1972"/>
        <v>3956845.2</v>
      </c>
      <c r="P349" s="68">
        <v>0</v>
      </c>
      <c r="Q349" s="68">
        <f t="shared" ref="Q349:Q357" si="1977">(P349*$D349*$E349*$G349*$J349*$Q$8)</f>
        <v>0</v>
      </c>
      <c r="R349" s="68"/>
      <c r="S349" s="67">
        <f t="shared" ref="S349:S357" si="1978">(R349*$D349*$E349*$G349*$J349*$S$8)</f>
        <v>0</v>
      </c>
      <c r="T349" s="68"/>
      <c r="U349" s="67">
        <f t="shared" ref="U349:U357" si="1979">(T349/12*7*$D349*$E349*$G349*$J349*$U$8)+(T349/12*5*$D349*$E349*$G349*$J349*$U$9)</f>
        <v>0</v>
      </c>
      <c r="V349" s="68">
        <v>0</v>
      </c>
      <c r="W349" s="67">
        <f t="shared" ref="W349:W357" si="1980">(V349*$D349*$E349*$G349*$J349*$W$8)</f>
        <v>0</v>
      </c>
      <c r="X349" s="68">
        <v>0</v>
      </c>
      <c r="Y349" s="67">
        <f t="shared" ref="Y349:Y357" si="1981">(X349*$D349*$E349*$G349*$J349*$Y$8)</f>
        <v>0</v>
      </c>
      <c r="Z349" s="68"/>
      <c r="AA349" s="67">
        <f t="shared" ref="AA349:AA357" si="1982">(Z349*$D349*$E349*$G349*$J349*$AA$8)</f>
        <v>0</v>
      </c>
      <c r="AB349" s="68">
        <v>0</v>
      </c>
      <c r="AC349" s="67">
        <f t="shared" ref="AC349:AC357" si="1983">(AB349*$D349*$E349*$G349*$J349*$AC$8)</f>
        <v>0</v>
      </c>
      <c r="AD349" s="68">
        <v>3</v>
      </c>
      <c r="AE349" s="67">
        <f t="shared" ref="AE349:AE357" si="1984">(AD349*$D349*$E349*$G349*$J349*$AE$8)</f>
        <v>107913.95999999999</v>
      </c>
      <c r="AF349" s="68">
        <v>0</v>
      </c>
      <c r="AG349" s="67">
        <f t="shared" ref="AG349:AG357" si="1985">(AF349*$D349*$E349*$G349*$J349*$AG$8)</f>
        <v>0</v>
      </c>
      <c r="AH349" s="70"/>
      <c r="AI349" s="67">
        <f t="shared" ref="AI349:AI357" si="1986">(AH349*$D349*$E349*$G349*$J349*$AI$8)</f>
        <v>0</v>
      </c>
      <c r="AJ349" s="68">
        <v>24</v>
      </c>
      <c r="AK349" s="67">
        <f t="shared" ref="AK349:AK357" si="1987">(AJ349*$D349*$E349*$G349*$J349*$AK$8)</f>
        <v>863311.67999999993</v>
      </c>
      <c r="AL349" s="82">
        <v>0</v>
      </c>
      <c r="AM349" s="67">
        <f t="shared" ref="AM349:AM357" si="1988">(AL349*$D349*$E349*$G349*$K349*$AM$8)</f>
        <v>0</v>
      </c>
      <c r="AN349" s="68">
        <v>7</v>
      </c>
      <c r="AO349" s="73">
        <f t="shared" ref="AO349:AO357" si="1989">(AN349*$D349*$E349*$G349*$K349*$AO$8)</f>
        <v>302159.08800000005</v>
      </c>
      <c r="AP349" s="68"/>
      <c r="AQ349" s="67">
        <f t="shared" ref="AQ349:AQ357" si="1990">(AP349*$D349*$E349*$G349*$J349*$AQ$8)</f>
        <v>0</v>
      </c>
      <c r="AR349" s="68"/>
      <c r="AS349" s="68">
        <f t="shared" ref="AS349:AS357" si="1991">(AR349*$D349*$E349*$G349*$J349*$AS$8)</f>
        <v>0</v>
      </c>
      <c r="AT349" s="68">
        <v>10</v>
      </c>
      <c r="AU349" s="68">
        <f t="shared" ref="AU349:AU357" si="1992">(AT349*$D349*$E349*$G349*$J349*$AU$8)</f>
        <v>376063.8</v>
      </c>
      <c r="AV349" s="68">
        <v>0</v>
      </c>
      <c r="AW349" s="67">
        <f t="shared" ref="AW349:AW357" si="1993">(AV349*$D349*$E349*$G349*$J349*$AW$8)</f>
        <v>0</v>
      </c>
      <c r="AX349" s="68">
        <v>0</v>
      </c>
      <c r="AY349" s="67">
        <f t="shared" ref="AY349:AY357" si="1994">(AX349*$D349*$E349*$G349*$J349*$AY$8)</f>
        <v>0</v>
      </c>
      <c r="AZ349" s="68">
        <v>0</v>
      </c>
      <c r="BA349" s="67">
        <f t="shared" ref="BA349:BA357" si="1995">(AZ349*$D349*$E349*$G349*$J349*$BA$8)</f>
        <v>0</v>
      </c>
      <c r="BB349" s="68">
        <v>12</v>
      </c>
      <c r="BC349" s="67">
        <f t="shared" ref="BC349:BC357" si="1996">(BB349*$D349*$E349*$G349*$J349*$BC$8)</f>
        <v>431655.83999999997</v>
      </c>
      <c r="BD349" s="68"/>
      <c r="BE349" s="67">
        <f t="shared" ref="BE349:BE357" si="1997">(BD349*$D349*$E349*$G349*$J349*$BE$8)</f>
        <v>0</v>
      </c>
      <c r="BF349" s="68">
        <v>5</v>
      </c>
      <c r="BG349" s="67">
        <f t="shared" ref="BG349:BG357" si="1998">(BF349*$D349*$E349*$G349*$K349*$BG$8)</f>
        <v>196207.19999999998</v>
      </c>
      <c r="BH349" s="68">
        <v>13</v>
      </c>
      <c r="BI349" s="67">
        <f t="shared" ref="BI349:BI357" si="1999">(BH349*$D349*$E349*$G349*$K349*$BI$8)</f>
        <v>510138.72</v>
      </c>
      <c r="BJ349" s="68"/>
      <c r="BK349" s="67">
        <f t="shared" ref="BK349:BK357" si="2000">(BJ349*$D349*$E349*$G349*$K349*$BK$8)</f>
        <v>0</v>
      </c>
      <c r="BL349" s="68">
        <v>0</v>
      </c>
      <c r="BM349" s="67">
        <f t="shared" ref="BM349:BM357" si="2001">(BL349*$D349*$E349*$G349*$K349*$BM$8)</f>
        <v>0</v>
      </c>
      <c r="BN349" s="68">
        <v>32</v>
      </c>
      <c r="BO349" s="67">
        <f t="shared" ref="BO349:BO357" si="2002">(BN349*$D349*$E349*$G349*$K349*$BO$8)</f>
        <v>1381298.6879999998</v>
      </c>
      <c r="BP349" s="68">
        <v>3</v>
      </c>
      <c r="BQ349" s="67">
        <f t="shared" ref="BQ349:BQ357" si="2003">(BP349*$D349*$E349*$G349*$K349*$BQ$8)</f>
        <v>117724.31999999999</v>
      </c>
      <c r="BR349" s="68">
        <v>21</v>
      </c>
      <c r="BS349" s="67">
        <f t="shared" ref="BS349:BS357" si="2004">(BR349*$D349*$E349*$G349*$K349*$BS$8)</f>
        <v>1030087.8</v>
      </c>
      <c r="BT349" s="68">
        <v>15</v>
      </c>
      <c r="BU349" s="67">
        <f t="shared" ref="BU349:BU357" si="2005">(BT349*$D349*$E349*$G349*$K349*$BU$8)</f>
        <v>529759.43999999994</v>
      </c>
      <c r="BV349" s="68">
        <v>3</v>
      </c>
      <c r="BW349" s="67">
        <f t="shared" ref="BW349:BW357" si="2006">(BV349*$D349*$E349*$G349*$K349*$BW$8)</f>
        <v>147155.4</v>
      </c>
      <c r="BX349" s="68">
        <v>7</v>
      </c>
      <c r="BY349" s="67">
        <f t="shared" ref="BY349:BY357" si="2007">(BX349*$D349*$E349*$G349*$K349*$BY$8)</f>
        <v>274690.08</v>
      </c>
      <c r="BZ349" s="68">
        <v>1</v>
      </c>
      <c r="CA349" s="75">
        <f t="shared" ref="CA349:CA357" si="2008">(BZ349*$D349*$E349*$G349*$K349*$CA$8)</f>
        <v>39241.439999999995</v>
      </c>
      <c r="CB349" s="68">
        <v>0</v>
      </c>
      <c r="CC349" s="67">
        <f t="shared" ref="CC349:CC357" si="2009">(CB349*$D349*$E349*$G349*$J349*$CC$8)</f>
        <v>0</v>
      </c>
      <c r="CD349" s="68">
        <v>0</v>
      </c>
      <c r="CE349" s="67">
        <f t="shared" ref="CE349:CE357" si="2010">(CD349*$D349*$E349*$G349*$J349*$CE$8)</f>
        <v>0</v>
      </c>
      <c r="CF349" s="68">
        <v>0</v>
      </c>
      <c r="CG349" s="67">
        <f t="shared" ref="CG349:CG357" si="2011">(CF349*$D349*$E349*$G349*$J349*$CG$8)</f>
        <v>0</v>
      </c>
      <c r="CH349" s="68"/>
      <c r="CI349" s="68">
        <f t="shared" ref="CI349:CI357" si="2012">(CH349*$D349*$E349*$G349*$J349*$CI$8)</f>
        <v>0</v>
      </c>
      <c r="CJ349" s="68"/>
      <c r="CK349" s="67">
        <f t="shared" ref="CK349:CK357" si="2013">(CJ349*$D349*$E349*$G349*$K349*$CK$8)</f>
        <v>0</v>
      </c>
      <c r="CL349" s="68">
        <v>20</v>
      </c>
      <c r="CM349" s="67">
        <f t="shared" ref="CM349:CM357" si="2014">(CL349*$D349*$E349*$G349*$J349*$CM$8)</f>
        <v>457816.8</v>
      </c>
      <c r="CN349" s="68"/>
      <c r="CO349" s="67">
        <f t="shared" ref="CO349:CO357" si="2015">(CN349*$D349*$E349*$G349*$J349*$CO$8)</f>
        <v>0</v>
      </c>
      <c r="CP349" s="68">
        <v>2</v>
      </c>
      <c r="CQ349" s="67">
        <f t="shared" ref="CQ349:CQ357" si="2016">(CP349*$D349*$E349*$G349*$J349*$CQ$8)</f>
        <v>45781.679999999993</v>
      </c>
      <c r="CR349" s="68"/>
      <c r="CS349" s="67">
        <f t="shared" ref="CS349:CS357" si="2017">(CR349*$D349*$E349*$G349*$J349*$CS$8)</f>
        <v>0</v>
      </c>
      <c r="CT349" s="68">
        <v>4</v>
      </c>
      <c r="CU349" s="67">
        <f t="shared" ref="CU349:CU357" si="2018">(CT349*$D349*$E349*$G349*$J349*$CU$8)</f>
        <v>147809.42399999997</v>
      </c>
      <c r="CV349" s="68">
        <v>3</v>
      </c>
      <c r="CW349" s="67">
        <f t="shared" ref="CW349:CW357" si="2019">(CV349*$D349*$E349*$G349*$K349*$CW$8)</f>
        <v>117724.31999999999</v>
      </c>
      <c r="CX349" s="82">
        <v>0</v>
      </c>
      <c r="CY349" s="67">
        <f t="shared" ref="CY349:CY357" si="2020">(CX349*$D349*$E349*$G349*$K349*$CY$8)</f>
        <v>0</v>
      </c>
      <c r="CZ349" s="68"/>
      <c r="DA349" s="67">
        <f t="shared" ref="DA349:DA357" si="2021">(CZ349*$D349*$E349*$G349*$J349*$DA$8)</f>
        <v>0</v>
      </c>
      <c r="DB349" s="68"/>
      <c r="DC349" s="73">
        <f t="shared" ref="DC349:DC357" si="2022">(DB349*$D349*$E349*$G349*$K349*$DC$8)</f>
        <v>0</v>
      </c>
      <c r="DD349" s="68"/>
      <c r="DE349" s="67">
        <f t="shared" ref="DE349:DE357" si="2023">(DD349*$D349*$E349*$G349*$K349*$DE$8)</f>
        <v>0</v>
      </c>
      <c r="DF349" s="83"/>
      <c r="DG349" s="67">
        <f t="shared" ref="DG349:DG357" si="2024">(DF349*$D349*$E349*$G349*$K349*$DG$8)</f>
        <v>0</v>
      </c>
      <c r="DH349" s="68">
        <v>9</v>
      </c>
      <c r="DI349" s="67">
        <f t="shared" ref="DI349:DI357" si="2025">(DH349*$D349*$E349*$G349*$K349*$DI$8)</f>
        <v>399085.44479999994</v>
      </c>
      <c r="DJ349" s="68">
        <v>1</v>
      </c>
      <c r="DK349" s="67">
        <f t="shared" ref="DK349:DK357" si="2026">(DJ349*$D349*$E349*$G349*$L349*$DK$8)</f>
        <v>62506.007999999994</v>
      </c>
      <c r="DL349" s="68">
        <v>1</v>
      </c>
      <c r="DM349" s="75">
        <f t="shared" ref="DM349:DM357" si="2027">(DL349*$D349*$E349*$G349*$M349*$DM$8)</f>
        <v>72036.072</v>
      </c>
      <c r="DN349" s="77">
        <f t="shared" ref="DN349:DO357" si="2028">SUM(N349,P349,R349,T349,V349,X349,Z349,AB349,AD349,AF349,AH349,AJ349,AL349,AP349,AR349,CF349,AT349,AV349,AX349,AZ349,BB349,CJ349,BD349,BF349,BH349,BL349,AN349,BN349,BP349,BR349,BT349,BV349,BX349,BZ349,CB349,CD349,CH349,CL349,CN349,CP349,CR349,CT349,CV349,CX349,BJ349,CZ349,DB349,DD349,DF349,DH349,DJ349,DL349)</f>
        <v>306</v>
      </c>
      <c r="DO349" s="75">
        <f t="shared" si="2028"/>
        <v>11567012.404800002</v>
      </c>
    </row>
    <row r="350" spans="1:119" ht="15.75" customHeight="1" x14ac:dyDescent="0.25">
      <c r="A350" s="78"/>
      <c r="B350" s="79">
        <v>306</v>
      </c>
      <c r="C350" s="60" t="s">
        <v>477</v>
      </c>
      <c r="D350" s="61">
        <v>22900</v>
      </c>
      <c r="E350" s="80">
        <v>1.49</v>
      </c>
      <c r="F350" s="80"/>
      <c r="G350" s="63">
        <v>1</v>
      </c>
      <c r="H350" s="64"/>
      <c r="I350" s="64"/>
      <c r="J350" s="61">
        <v>1.4</v>
      </c>
      <c r="K350" s="61">
        <v>1.68</v>
      </c>
      <c r="L350" s="61">
        <v>2.23</v>
      </c>
      <c r="M350" s="65">
        <v>2.57</v>
      </c>
      <c r="N350" s="68">
        <v>633</v>
      </c>
      <c r="O350" s="67">
        <f t="shared" si="1972"/>
        <v>33261833.220000003</v>
      </c>
      <c r="P350" s="68">
        <f>30-13</f>
        <v>17</v>
      </c>
      <c r="Q350" s="68">
        <f t="shared" si="1977"/>
        <v>893287.78</v>
      </c>
      <c r="R350" s="68"/>
      <c r="S350" s="67">
        <f t="shared" si="1978"/>
        <v>0</v>
      </c>
      <c r="T350" s="68"/>
      <c r="U350" s="67">
        <f t="shared" si="1979"/>
        <v>0</v>
      </c>
      <c r="V350" s="68"/>
      <c r="W350" s="67">
        <f t="shared" si="1980"/>
        <v>0</v>
      </c>
      <c r="X350" s="68"/>
      <c r="Y350" s="67">
        <f t="shared" si="1981"/>
        <v>0</v>
      </c>
      <c r="Z350" s="68"/>
      <c r="AA350" s="67">
        <f t="shared" si="1982"/>
        <v>0</v>
      </c>
      <c r="AB350" s="68"/>
      <c r="AC350" s="67">
        <f t="shared" si="1983"/>
        <v>0</v>
      </c>
      <c r="AD350" s="68">
        <v>115</v>
      </c>
      <c r="AE350" s="67">
        <f t="shared" si="1984"/>
        <v>6042829.1000000006</v>
      </c>
      <c r="AF350" s="68"/>
      <c r="AG350" s="67">
        <f t="shared" si="1985"/>
        <v>0</v>
      </c>
      <c r="AH350" s="70"/>
      <c r="AI350" s="67">
        <f t="shared" si="1986"/>
        <v>0</v>
      </c>
      <c r="AJ350" s="68">
        <v>130</v>
      </c>
      <c r="AK350" s="67">
        <f t="shared" si="1987"/>
        <v>6831024.2000000002</v>
      </c>
      <c r="AL350" s="82"/>
      <c r="AM350" s="67">
        <f t="shared" si="1988"/>
        <v>0</v>
      </c>
      <c r="AN350" s="68">
        <v>27</v>
      </c>
      <c r="AO350" s="73">
        <f t="shared" si="1989"/>
        <v>1702501.4160000002</v>
      </c>
      <c r="AP350" s="68"/>
      <c r="AQ350" s="67">
        <f t="shared" si="1990"/>
        <v>0</v>
      </c>
      <c r="AR350" s="68">
        <v>1</v>
      </c>
      <c r="AS350" s="68">
        <f t="shared" si="1991"/>
        <v>42992.46</v>
      </c>
      <c r="AT350" s="68">
        <f>200-45</f>
        <v>155</v>
      </c>
      <c r="AU350" s="68">
        <f t="shared" si="1992"/>
        <v>8514895.5499999989</v>
      </c>
      <c r="AV350" s="68"/>
      <c r="AW350" s="67">
        <f t="shared" si="1993"/>
        <v>0</v>
      </c>
      <c r="AX350" s="68"/>
      <c r="AY350" s="67">
        <f t="shared" si="1994"/>
        <v>0</v>
      </c>
      <c r="AZ350" s="68"/>
      <c r="BA350" s="67">
        <f t="shared" si="1995"/>
        <v>0</v>
      </c>
      <c r="BB350" s="68">
        <v>12</v>
      </c>
      <c r="BC350" s="67">
        <f t="shared" si="1996"/>
        <v>630556.07999999996</v>
      </c>
      <c r="BD350" s="68">
        <v>11</v>
      </c>
      <c r="BE350" s="67">
        <f t="shared" si="1997"/>
        <v>578009.74000000011</v>
      </c>
      <c r="BF350" s="68">
        <v>8</v>
      </c>
      <c r="BG350" s="67">
        <f t="shared" si="1998"/>
        <v>458586.24</v>
      </c>
      <c r="BH350" s="68">
        <v>317</v>
      </c>
      <c r="BI350" s="67">
        <f t="shared" si="1999"/>
        <v>18171479.759999998</v>
      </c>
      <c r="BJ350" s="68"/>
      <c r="BK350" s="67">
        <f t="shared" si="2000"/>
        <v>0</v>
      </c>
      <c r="BL350" s="68"/>
      <c r="BM350" s="67">
        <f t="shared" si="2001"/>
        <v>0</v>
      </c>
      <c r="BN350" s="68">
        <f>303-40</f>
        <v>263</v>
      </c>
      <c r="BO350" s="67">
        <f t="shared" si="2002"/>
        <v>16583624.903999999</v>
      </c>
      <c r="BP350" s="68">
        <v>72</v>
      </c>
      <c r="BQ350" s="67">
        <f t="shared" si="2003"/>
        <v>4127276.1599999997</v>
      </c>
      <c r="BR350" s="68">
        <v>16</v>
      </c>
      <c r="BS350" s="67">
        <f t="shared" si="2004"/>
        <v>1146465.6000000001</v>
      </c>
      <c r="BT350" s="68">
        <v>73</v>
      </c>
      <c r="BU350" s="67">
        <f t="shared" si="2005"/>
        <v>3766139.4959999998</v>
      </c>
      <c r="BV350" s="68">
        <v>133</v>
      </c>
      <c r="BW350" s="67">
        <f t="shared" si="2006"/>
        <v>9529995.2999999989</v>
      </c>
      <c r="BX350" s="68">
        <v>88</v>
      </c>
      <c r="BY350" s="67">
        <f t="shared" si="2007"/>
        <v>5044448.6399999997</v>
      </c>
      <c r="BZ350" s="68">
        <v>69</v>
      </c>
      <c r="CA350" s="75">
        <f t="shared" si="2008"/>
        <v>3955306.32</v>
      </c>
      <c r="CB350" s="68"/>
      <c r="CC350" s="67">
        <f t="shared" si="2009"/>
        <v>0</v>
      </c>
      <c r="CD350" s="68"/>
      <c r="CE350" s="67">
        <f t="shared" si="2010"/>
        <v>0</v>
      </c>
      <c r="CF350" s="68"/>
      <c r="CG350" s="67">
        <f t="shared" si="2011"/>
        <v>0</v>
      </c>
      <c r="CH350" s="68"/>
      <c r="CI350" s="68">
        <f t="shared" si="2012"/>
        <v>0</v>
      </c>
      <c r="CJ350" s="68"/>
      <c r="CK350" s="67">
        <f t="shared" si="2013"/>
        <v>0</v>
      </c>
      <c r="CL350" s="68">
        <v>13</v>
      </c>
      <c r="CM350" s="67">
        <f t="shared" si="2014"/>
        <v>434701.53999999992</v>
      </c>
      <c r="CN350" s="68"/>
      <c r="CO350" s="67">
        <f t="shared" si="2015"/>
        <v>0</v>
      </c>
      <c r="CP350" s="68">
        <v>160</v>
      </c>
      <c r="CQ350" s="67">
        <f t="shared" si="2016"/>
        <v>5350172.7999999989</v>
      </c>
      <c r="CR350" s="68">
        <v>13</v>
      </c>
      <c r="CS350" s="67">
        <f t="shared" si="2017"/>
        <v>701732.48599999992</v>
      </c>
      <c r="CT350" s="68">
        <v>74</v>
      </c>
      <c r="CU350" s="67">
        <f t="shared" si="2018"/>
        <v>3994477.2279999992</v>
      </c>
      <c r="CV350" s="68">
        <v>5</v>
      </c>
      <c r="CW350" s="67">
        <f t="shared" si="2019"/>
        <v>286616.39999999997</v>
      </c>
      <c r="CX350" s="82"/>
      <c r="CY350" s="67">
        <f t="shared" si="2020"/>
        <v>0</v>
      </c>
      <c r="CZ350" s="68"/>
      <c r="DA350" s="67">
        <f t="shared" si="2021"/>
        <v>0</v>
      </c>
      <c r="DB350" s="68"/>
      <c r="DC350" s="73">
        <f t="shared" si="2022"/>
        <v>0</v>
      </c>
      <c r="DD350" s="68">
        <v>25</v>
      </c>
      <c r="DE350" s="67">
        <f t="shared" si="2023"/>
        <v>1433082</v>
      </c>
      <c r="DF350" s="83"/>
      <c r="DG350" s="67">
        <f t="shared" si="2024"/>
        <v>0</v>
      </c>
      <c r="DH350" s="68">
        <v>96</v>
      </c>
      <c r="DI350" s="67">
        <f t="shared" si="2025"/>
        <v>6218429.4143999992</v>
      </c>
      <c r="DJ350" s="68">
        <v>1</v>
      </c>
      <c r="DK350" s="67">
        <f t="shared" si="2026"/>
        <v>91307.796000000002</v>
      </c>
      <c r="DL350" s="68">
        <v>20</v>
      </c>
      <c r="DM350" s="75">
        <f t="shared" si="2027"/>
        <v>2104583.2799999998</v>
      </c>
      <c r="DN350" s="77">
        <f t="shared" si="2028"/>
        <v>2547</v>
      </c>
      <c r="DO350" s="75">
        <f t="shared" si="2028"/>
        <v>141896354.9104</v>
      </c>
    </row>
    <row r="351" spans="1:119" ht="15.75" customHeight="1" x14ac:dyDescent="0.25">
      <c r="A351" s="78"/>
      <c r="B351" s="79">
        <v>307</v>
      </c>
      <c r="C351" s="60" t="s">
        <v>478</v>
      </c>
      <c r="D351" s="61">
        <v>22900</v>
      </c>
      <c r="E351" s="80">
        <v>2.14</v>
      </c>
      <c r="F351" s="80"/>
      <c r="G351" s="63">
        <v>1</v>
      </c>
      <c r="H351" s="64"/>
      <c r="I351" s="64"/>
      <c r="J351" s="61">
        <v>1.4</v>
      </c>
      <c r="K351" s="61">
        <v>1.68</v>
      </c>
      <c r="L351" s="61">
        <v>2.23</v>
      </c>
      <c r="M351" s="65">
        <v>2.57</v>
      </c>
      <c r="N351" s="68">
        <v>5</v>
      </c>
      <c r="O351" s="67">
        <f t="shared" si="1972"/>
        <v>377346.2</v>
      </c>
      <c r="P351" s="68">
        <v>5</v>
      </c>
      <c r="Q351" s="68">
        <f t="shared" si="1977"/>
        <v>377346.2</v>
      </c>
      <c r="R351" s="68"/>
      <c r="S351" s="67">
        <f t="shared" si="1978"/>
        <v>0</v>
      </c>
      <c r="T351" s="68"/>
      <c r="U351" s="67">
        <f t="shared" si="1979"/>
        <v>0</v>
      </c>
      <c r="V351" s="68"/>
      <c r="W351" s="67">
        <f t="shared" si="1980"/>
        <v>0</v>
      </c>
      <c r="X351" s="68"/>
      <c r="Y351" s="67">
        <f t="shared" si="1981"/>
        <v>0</v>
      </c>
      <c r="Z351" s="68"/>
      <c r="AA351" s="67">
        <f t="shared" si="1982"/>
        <v>0</v>
      </c>
      <c r="AB351" s="68"/>
      <c r="AC351" s="67">
        <f t="shared" si="1983"/>
        <v>0</v>
      </c>
      <c r="AD351" s="68">
        <v>1</v>
      </c>
      <c r="AE351" s="67">
        <f t="shared" si="1984"/>
        <v>75469.240000000005</v>
      </c>
      <c r="AF351" s="68"/>
      <c r="AG351" s="67">
        <f t="shared" si="1985"/>
        <v>0</v>
      </c>
      <c r="AH351" s="70"/>
      <c r="AI351" s="67">
        <f t="shared" si="1986"/>
        <v>0</v>
      </c>
      <c r="AJ351" s="68"/>
      <c r="AK351" s="67">
        <f t="shared" si="1987"/>
        <v>0</v>
      </c>
      <c r="AL351" s="82"/>
      <c r="AM351" s="67">
        <f t="shared" si="1988"/>
        <v>0</v>
      </c>
      <c r="AN351" s="68"/>
      <c r="AO351" s="73">
        <f t="shared" si="1989"/>
        <v>0</v>
      </c>
      <c r="AP351" s="68"/>
      <c r="AQ351" s="67">
        <f t="shared" si="1990"/>
        <v>0</v>
      </c>
      <c r="AR351" s="68"/>
      <c r="AS351" s="68">
        <f t="shared" si="1991"/>
        <v>0</v>
      </c>
      <c r="AT351" s="68"/>
      <c r="AU351" s="68">
        <f t="shared" si="1992"/>
        <v>0</v>
      </c>
      <c r="AV351" s="68"/>
      <c r="AW351" s="67">
        <f t="shared" si="1993"/>
        <v>0</v>
      </c>
      <c r="AX351" s="68"/>
      <c r="AY351" s="67">
        <f t="shared" si="1994"/>
        <v>0</v>
      </c>
      <c r="AZ351" s="68"/>
      <c r="BA351" s="67">
        <f t="shared" si="1995"/>
        <v>0</v>
      </c>
      <c r="BB351" s="68"/>
      <c r="BC351" s="67">
        <f t="shared" si="1996"/>
        <v>0</v>
      </c>
      <c r="BD351" s="68"/>
      <c r="BE351" s="67">
        <f t="shared" si="1997"/>
        <v>0</v>
      </c>
      <c r="BF351" s="68"/>
      <c r="BG351" s="67">
        <f t="shared" si="1998"/>
        <v>0</v>
      </c>
      <c r="BH351" s="68"/>
      <c r="BI351" s="67">
        <f t="shared" si="1999"/>
        <v>0</v>
      </c>
      <c r="BJ351" s="68"/>
      <c r="BK351" s="67">
        <f t="shared" si="2000"/>
        <v>0</v>
      </c>
      <c r="BL351" s="68"/>
      <c r="BM351" s="67">
        <f t="shared" si="2001"/>
        <v>0</v>
      </c>
      <c r="BN351" s="68"/>
      <c r="BO351" s="67">
        <f t="shared" si="2002"/>
        <v>0</v>
      </c>
      <c r="BP351" s="68"/>
      <c r="BQ351" s="67">
        <f t="shared" si="2003"/>
        <v>0</v>
      </c>
      <c r="BR351" s="68"/>
      <c r="BS351" s="67">
        <f t="shared" si="2004"/>
        <v>0</v>
      </c>
      <c r="BT351" s="68"/>
      <c r="BU351" s="67">
        <f t="shared" si="2005"/>
        <v>0</v>
      </c>
      <c r="BV351" s="68"/>
      <c r="BW351" s="67">
        <f t="shared" si="2006"/>
        <v>0</v>
      </c>
      <c r="BX351" s="68"/>
      <c r="BY351" s="67">
        <f t="shared" si="2007"/>
        <v>0</v>
      </c>
      <c r="BZ351" s="68">
        <v>1</v>
      </c>
      <c r="CA351" s="75">
        <f t="shared" si="2008"/>
        <v>82330.080000000002</v>
      </c>
      <c r="CB351" s="68"/>
      <c r="CC351" s="67">
        <f t="shared" si="2009"/>
        <v>0</v>
      </c>
      <c r="CD351" s="68"/>
      <c r="CE351" s="67">
        <f t="shared" si="2010"/>
        <v>0</v>
      </c>
      <c r="CF351" s="68"/>
      <c r="CG351" s="67">
        <f t="shared" si="2011"/>
        <v>0</v>
      </c>
      <c r="CH351" s="68"/>
      <c r="CI351" s="68">
        <f t="shared" si="2012"/>
        <v>0</v>
      </c>
      <c r="CJ351" s="68"/>
      <c r="CK351" s="67">
        <f t="shared" si="2013"/>
        <v>0</v>
      </c>
      <c r="CL351" s="68"/>
      <c r="CM351" s="67">
        <f t="shared" si="2014"/>
        <v>0</v>
      </c>
      <c r="CN351" s="68"/>
      <c r="CO351" s="67">
        <f t="shared" si="2015"/>
        <v>0</v>
      </c>
      <c r="CP351" s="68"/>
      <c r="CQ351" s="67">
        <f t="shared" si="2016"/>
        <v>0</v>
      </c>
      <c r="CR351" s="68"/>
      <c r="CS351" s="67">
        <f t="shared" si="2017"/>
        <v>0</v>
      </c>
      <c r="CT351" s="68"/>
      <c r="CU351" s="67">
        <f t="shared" si="2018"/>
        <v>0</v>
      </c>
      <c r="CV351" s="68"/>
      <c r="CW351" s="67">
        <f t="shared" si="2019"/>
        <v>0</v>
      </c>
      <c r="CX351" s="82"/>
      <c r="CY351" s="67">
        <f t="shared" si="2020"/>
        <v>0</v>
      </c>
      <c r="CZ351" s="68"/>
      <c r="DA351" s="67">
        <f t="shared" si="2021"/>
        <v>0</v>
      </c>
      <c r="DB351" s="68"/>
      <c r="DC351" s="73">
        <f t="shared" si="2022"/>
        <v>0</v>
      </c>
      <c r="DD351" s="68"/>
      <c r="DE351" s="67">
        <f t="shared" si="2023"/>
        <v>0</v>
      </c>
      <c r="DF351" s="83"/>
      <c r="DG351" s="67">
        <f t="shared" si="2024"/>
        <v>0</v>
      </c>
      <c r="DH351" s="68"/>
      <c r="DI351" s="67">
        <f t="shared" si="2025"/>
        <v>0</v>
      </c>
      <c r="DJ351" s="68"/>
      <c r="DK351" s="67">
        <f t="shared" si="2026"/>
        <v>0</v>
      </c>
      <c r="DL351" s="68"/>
      <c r="DM351" s="75">
        <f t="shared" si="2027"/>
        <v>0</v>
      </c>
      <c r="DN351" s="77">
        <f t="shared" si="2028"/>
        <v>12</v>
      </c>
      <c r="DO351" s="75">
        <f t="shared" si="2028"/>
        <v>912491.72</v>
      </c>
    </row>
    <row r="352" spans="1:119" ht="27.75" customHeight="1" x14ac:dyDescent="0.25">
      <c r="A352" s="78"/>
      <c r="B352" s="79">
        <v>308</v>
      </c>
      <c r="C352" s="60" t="s">
        <v>479</v>
      </c>
      <c r="D352" s="61">
        <v>22900</v>
      </c>
      <c r="E352" s="80">
        <v>1.25</v>
      </c>
      <c r="F352" s="80"/>
      <c r="G352" s="63">
        <v>1</v>
      </c>
      <c r="H352" s="64"/>
      <c r="I352" s="64"/>
      <c r="J352" s="61">
        <v>1.4</v>
      </c>
      <c r="K352" s="61">
        <v>1.68</v>
      </c>
      <c r="L352" s="61">
        <v>2.23</v>
      </c>
      <c r="M352" s="65">
        <v>2.57</v>
      </c>
      <c r="N352" s="68">
        <v>150</v>
      </c>
      <c r="O352" s="67">
        <f>(N352*$D352*$E352*$G352*$J352*$O$8)</f>
        <v>6612375.0000000009</v>
      </c>
      <c r="P352" s="68">
        <v>1</v>
      </c>
      <c r="Q352" s="68">
        <f t="shared" si="1977"/>
        <v>44082.5</v>
      </c>
      <c r="R352" s="68"/>
      <c r="S352" s="67">
        <f t="shared" si="1978"/>
        <v>0</v>
      </c>
      <c r="T352" s="68"/>
      <c r="U352" s="67">
        <f t="shared" si="1979"/>
        <v>0</v>
      </c>
      <c r="V352" s="68"/>
      <c r="W352" s="67">
        <f t="shared" si="1980"/>
        <v>0</v>
      </c>
      <c r="X352" s="68">
        <v>0</v>
      </c>
      <c r="Y352" s="67">
        <f t="shared" si="1981"/>
        <v>0</v>
      </c>
      <c r="Z352" s="68"/>
      <c r="AA352" s="67">
        <f t="shared" si="1982"/>
        <v>0</v>
      </c>
      <c r="AB352" s="68">
        <v>0</v>
      </c>
      <c r="AC352" s="67">
        <f t="shared" si="1983"/>
        <v>0</v>
      </c>
      <c r="AD352" s="68">
        <v>3</v>
      </c>
      <c r="AE352" s="67">
        <f t="shared" si="1984"/>
        <v>132247.5</v>
      </c>
      <c r="AF352" s="68">
        <v>0</v>
      </c>
      <c r="AG352" s="67">
        <f t="shared" si="1985"/>
        <v>0</v>
      </c>
      <c r="AH352" s="70"/>
      <c r="AI352" s="67">
        <f t="shared" si="1986"/>
        <v>0</v>
      </c>
      <c r="AJ352" s="68">
        <v>4</v>
      </c>
      <c r="AK352" s="67">
        <f t="shared" si="1987"/>
        <v>176330</v>
      </c>
      <c r="AL352" s="82">
        <v>0</v>
      </c>
      <c r="AM352" s="67">
        <f t="shared" si="1988"/>
        <v>0</v>
      </c>
      <c r="AN352" s="68"/>
      <c r="AO352" s="73">
        <f t="shared" si="1989"/>
        <v>0</v>
      </c>
      <c r="AP352" s="68"/>
      <c r="AQ352" s="67">
        <f t="shared" si="1990"/>
        <v>0</v>
      </c>
      <c r="AR352" s="68"/>
      <c r="AS352" s="68">
        <f t="shared" si="1991"/>
        <v>0</v>
      </c>
      <c r="AT352" s="68"/>
      <c r="AU352" s="68">
        <f t="shared" si="1992"/>
        <v>0</v>
      </c>
      <c r="AV352" s="68">
        <v>0</v>
      </c>
      <c r="AW352" s="67">
        <f t="shared" si="1993"/>
        <v>0</v>
      </c>
      <c r="AX352" s="68">
        <v>0</v>
      </c>
      <c r="AY352" s="67">
        <f t="shared" si="1994"/>
        <v>0</v>
      </c>
      <c r="AZ352" s="68">
        <v>0</v>
      </c>
      <c r="BA352" s="67">
        <f t="shared" si="1995"/>
        <v>0</v>
      </c>
      <c r="BB352" s="68"/>
      <c r="BC352" s="67">
        <f t="shared" si="1996"/>
        <v>0</v>
      </c>
      <c r="BD352" s="68"/>
      <c r="BE352" s="67">
        <f t="shared" si="1997"/>
        <v>0</v>
      </c>
      <c r="BF352" s="68">
        <v>1</v>
      </c>
      <c r="BG352" s="67">
        <f t="shared" si="1998"/>
        <v>48090</v>
      </c>
      <c r="BH352" s="68">
        <v>11</v>
      </c>
      <c r="BI352" s="67">
        <f t="shared" si="1999"/>
        <v>528990</v>
      </c>
      <c r="BJ352" s="68"/>
      <c r="BK352" s="67">
        <f t="shared" si="2000"/>
        <v>0</v>
      </c>
      <c r="BL352" s="68">
        <v>0</v>
      </c>
      <c r="BM352" s="67">
        <f t="shared" si="2001"/>
        <v>0</v>
      </c>
      <c r="BN352" s="68">
        <v>1</v>
      </c>
      <c r="BO352" s="67">
        <f t="shared" si="2002"/>
        <v>52899.000000000007</v>
      </c>
      <c r="BP352" s="68"/>
      <c r="BQ352" s="67">
        <f t="shared" si="2003"/>
        <v>0</v>
      </c>
      <c r="BR352" s="68">
        <v>1</v>
      </c>
      <c r="BS352" s="67">
        <f t="shared" si="2004"/>
        <v>60112.5</v>
      </c>
      <c r="BT352" s="68">
        <v>1</v>
      </c>
      <c r="BU352" s="67">
        <f t="shared" si="2005"/>
        <v>43281</v>
      </c>
      <c r="BV352" s="68">
        <v>16</v>
      </c>
      <c r="BW352" s="67">
        <f t="shared" si="2006"/>
        <v>961800</v>
      </c>
      <c r="BX352" s="68">
        <v>12</v>
      </c>
      <c r="BY352" s="67">
        <f t="shared" si="2007"/>
        <v>577080</v>
      </c>
      <c r="BZ352" s="68">
        <v>4</v>
      </c>
      <c r="CA352" s="75">
        <f t="shared" si="2008"/>
        <v>192360</v>
      </c>
      <c r="CB352" s="68">
        <v>0</v>
      </c>
      <c r="CC352" s="67">
        <f t="shared" si="2009"/>
        <v>0</v>
      </c>
      <c r="CD352" s="68"/>
      <c r="CE352" s="67">
        <f t="shared" si="2010"/>
        <v>0</v>
      </c>
      <c r="CF352" s="68">
        <v>0</v>
      </c>
      <c r="CG352" s="67">
        <f t="shared" si="2011"/>
        <v>0</v>
      </c>
      <c r="CH352" s="68"/>
      <c r="CI352" s="68">
        <f t="shared" si="2012"/>
        <v>0</v>
      </c>
      <c r="CJ352" s="68"/>
      <c r="CK352" s="67">
        <f t="shared" si="2013"/>
        <v>0</v>
      </c>
      <c r="CL352" s="68"/>
      <c r="CM352" s="67">
        <f t="shared" si="2014"/>
        <v>0</v>
      </c>
      <c r="CN352" s="68"/>
      <c r="CO352" s="67">
        <f t="shared" si="2015"/>
        <v>0</v>
      </c>
      <c r="CP352" s="68"/>
      <c r="CQ352" s="67">
        <f t="shared" si="2016"/>
        <v>0</v>
      </c>
      <c r="CR352" s="68"/>
      <c r="CS352" s="67">
        <f t="shared" si="2017"/>
        <v>0</v>
      </c>
      <c r="CT352" s="68"/>
      <c r="CU352" s="67">
        <f t="shared" si="2018"/>
        <v>0</v>
      </c>
      <c r="CV352" s="68">
        <v>0</v>
      </c>
      <c r="CW352" s="67">
        <f t="shared" si="2019"/>
        <v>0</v>
      </c>
      <c r="CX352" s="82">
        <v>0</v>
      </c>
      <c r="CY352" s="67">
        <f t="shared" si="2020"/>
        <v>0</v>
      </c>
      <c r="CZ352" s="68"/>
      <c r="DA352" s="67">
        <f t="shared" si="2021"/>
        <v>0</v>
      </c>
      <c r="DB352" s="68">
        <v>0</v>
      </c>
      <c r="DC352" s="73">
        <f t="shared" si="2022"/>
        <v>0</v>
      </c>
      <c r="DD352" s="68">
        <v>5</v>
      </c>
      <c r="DE352" s="67">
        <f t="shared" si="2023"/>
        <v>240450</v>
      </c>
      <c r="DF352" s="83"/>
      <c r="DG352" s="67">
        <f t="shared" si="2024"/>
        <v>0</v>
      </c>
      <c r="DH352" s="68"/>
      <c r="DI352" s="67">
        <f t="shared" si="2025"/>
        <v>0</v>
      </c>
      <c r="DJ352" s="68"/>
      <c r="DK352" s="67">
        <f t="shared" si="2026"/>
        <v>0</v>
      </c>
      <c r="DL352" s="68">
        <v>1</v>
      </c>
      <c r="DM352" s="75">
        <f t="shared" si="2027"/>
        <v>88279.5</v>
      </c>
      <c r="DN352" s="77">
        <f t="shared" si="2028"/>
        <v>211</v>
      </c>
      <c r="DO352" s="75">
        <f t="shared" si="2028"/>
        <v>9758377</v>
      </c>
    </row>
    <row r="353" spans="1:119" ht="27.75" customHeight="1" x14ac:dyDescent="0.25">
      <c r="A353" s="78"/>
      <c r="B353" s="79">
        <v>309</v>
      </c>
      <c r="C353" s="60" t="s">
        <v>480</v>
      </c>
      <c r="D353" s="61">
        <v>22900</v>
      </c>
      <c r="E353" s="80">
        <v>2.76</v>
      </c>
      <c r="F353" s="80"/>
      <c r="G353" s="63">
        <v>1</v>
      </c>
      <c r="H353" s="64"/>
      <c r="I353" s="64"/>
      <c r="J353" s="61">
        <v>1.4</v>
      </c>
      <c r="K353" s="61">
        <v>1.68</v>
      </c>
      <c r="L353" s="61">
        <v>2.23</v>
      </c>
      <c r="M353" s="65">
        <v>2.57</v>
      </c>
      <c r="N353" s="68">
        <v>14</v>
      </c>
      <c r="O353" s="67">
        <f t="shared" si="1972"/>
        <v>1362678.2399999998</v>
      </c>
      <c r="P353" s="68">
        <v>0</v>
      </c>
      <c r="Q353" s="68">
        <f t="shared" si="1977"/>
        <v>0</v>
      </c>
      <c r="R353" s="68"/>
      <c r="S353" s="67">
        <f t="shared" si="1978"/>
        <v>0</v>
      </c>
      <c r="T353" s="68"/>
      <c r="U353" s="67">
        <f t="shared" si="1979"/>
        <v>0</v>
      </c>
      <c r="V353" s="68">
        <v>4</v>
      </c>
      <c r="W353" s="67">
        <f t="shared" si="1980"/>
        <v>389336.64</v>
      </c>
      <c r="X353" s="68"/>
      <c r="Y353" s="67">
        <f t="shared" si="1981"/>
        <v>0</v>
      </c>
      <c r="Z353" s="68"/>
      <c r="AA353" s="67">
        <f t="shared" si="1982"/>
        <v>0</v>
      </c>
      <c r="AB353" s="68"/>
      <c r="AC353" s="67">
        <f t="shared" si="1983"/>
        <v>0</v>
      </c>
      <c r="AD353" s="68"/>
      <c r="AE353" s="67">
        <f t="shared" si="1984"/>
        <v>0</v>
      </c>
      <c r="AF353" s="68"/>
      <c r="AG353" s="67">
        <f t="shared" si="1985"/>
        <v>0</v>
      </c>
      <c r="AH353" s="70"/>
      <c r="AI353" s="67">
        <f t="shared" si="1986"/>
        <v>0</v>
      </c>
      <c r="AJ353" s="68"/>
      <c r="AK353" s="67">
        <f t="shared" si="1987"/>
        <v>0</v>
      </c>
      <c r="AL353" s="82">
        <v>0</v>
      </c>
      <c r="AM353" s="67">
        <f t="shared" si="1988"/>
        <v>0</v>
      </c>
      <c r="AN353" s="68"/>
      <c r="AO353" s="73">
        <f t="shared" si="1989"/>
        <v>0</v>
      </c>
      <c r="AP353" s="68"/>
      <c r="AQ353" s="67">
        <f t="shared" si="1990"/>
        <v>0</v>
      </c>
      <c r="AR353" s="68"/>
      <c r="AS353" s="68">
        <f t="shared" si="1991"/>
        <v>0</v>
      </c>
      <c r="AT353" s="68"/>
      <c r="AU353" s="68">
        <f t="shared" si="1992"/>
        <v>0</v>
      </c>
      <c r="AV353" s="68"/>
      <c r="AW353" s="67">
        <f t="shared" si="1993"/>
        <v>0</v>
      </c>
      <c r="AX353" s="68"/>
      <c r="AY353" s="67">
        <f t="shared" si="1994"/>
        <v>0</v>
      </c>
      <c r="AZ353" s="68"/>
      <c r="BA353" s="67">
        <f t="shared" si="1995"/>
        <v>0</v>
      </c>
      <c r="BB353" s="68"/>
      <c r="BC353" s="67">
        <f t="shared" si="1996"/>
        <v>0</v>
      </c>
      <c r="BD353" s="68"/>
      <c r="BE353" s="67">
        <f t="shared" si="1997"/>
        <v>0</v>
      </c>
      <c r="BF353" s="68"/>
      <c r="BG353" s="67">
        <f t="shared" si="1998"/>
        <v>0</v>
      </c>
      <c r="BH353" s="68"/>
      <c r="BI353" s="67">
        <f t="shared" si="1999"/>
        <v>0</v>
      </c>
      <c r="BJ353" s="68"/>
      <c r="BK353" s="67">
        <f t="shared" si="2000"/>
        <v>0</v>
      </c>
      <c r="BL353" s="68"/>
      <c r="BM353" s="67">
        <f t="shared" si="2001"/>
        <v>0</v>
      </c>
      <c r="BN353" s="68"/>
      <c r="BO353" s="67">
        <f t="shared" si="2002"/>
        <v>0</v>
      </c>
      <c r="BP353" s="68">
        <v>1</v>
      </c>
      <c r="BQ353" s="67">
        <f t="shared" si="2003"/>
        <v>106182.71999999999</v>
      </c>
      <c r="BR353" s="68"/>
      <c r="BS353" s="67">
        <f t="shared" si="2004"/>
        <v>0</v>
      </c>
      <c r="BT353" s="68"/>
      <c r="BU353" s="67">
        <f t="shared" si="2005"/>
        <v>0</v>
      </c>
      <c r="BV353" s="68"/>
      <c r="BW353" s="67">
        <f t="shared" si="2006"/>
        <v>0</v>
      </c>
      <c r="BX353" s="68"/>
      <c r="BY353" s="67">
        <f t="shared" si="2007"/>
        <v>0</v>
      </c>
      <c r="BZ353" s="68"/>
      <c r="CA353" s="75">
        <f t="shared" si="2008"/>
        <v>0</v>
      </c>
      <c r="CB353" s="68"/>
      <c r="CC353" s="67">
        <f t="shared" si="2009"/>
        <v>0</v>
      </c>
      <c r="CD353" s="68"/>
      <c r="CE353" s="67">
        <f t="shared" si="2010"/>
        <v>0</v>
      </c>
      <c r="CF353" s="68"/>
      <c r="CG353" s="67">
        <f t="shared" si="2011"/>
        <v>0</v>
      </c>
      <c r="CH353" s="68"/>
      <c r="CI353" s="68">
        <f t="shared" si="2012"/>
        <v>0</v>
      </c>
      <c r="CJ353" s="68"/>
      <c r="CK353" s="67">
        <f t="shared" si="2013"/>
        <v>0</v>
      </c>
      <c r="CL353" s="68"/>
      <c r="CM353" s="67">
        <f t="shared" si="2014"/>
        <v>0</v>
      </c>
      <c r="CN353" s="68"/>
      <c r="CO353" s="67">
        <f t="shared" si="2015"/>
        <v>0</v>
      </c>
      <c r="CP353" s="68"/>
      <c r="CQ353" s="67">
        <f t="shared" si="2016"/>
        <v>0</v>
      </c>
      <c r="CR353" s="68"/>
      <c r="CS353" s="67">
        <f t="shared" si="2017"/>
        <v>0</v>
      </c>
      <c r="CT353" s="68"/>
      <c r="CU353" s="67">
        <f t="shared" si="2018"/>
        <v>0</v>
      </c>
      <c r="CV353" s="68"/>
      <c r="CW353" s="67">
        <f t="shared" si="2019"/>
        <v>0</v>
      </c>
      <c r="CX353" s="82">
        <v>0</v>
      </c>
      <c r="CY353" s="67">
        <f t="shared" si="2020"/>
        <v>0</v>
      </c>
      <c r="CZ353" s="68"/>
      <c r="DA353" s="67">
        <f t="shared" si="2021"/>
        <v>0</v>
      </c>
      <c r="DB353" s="68"/>
      <c r="DC353" s="73">
        <f t="shared" si="2022"/>
        <v>0</v>
      </c>
      <c r="DD353" s="68"/>
      <c r="DE353" s="67">
        <f t="shared" si="2023"/>
        <v>0</v>
      </c>
      <c r="DF353" s="83"/>
      <c r="DG353" s="67">
        <f t="shared" si="2024"/>
        <v>0</v>
      </c>
      <c r="DH353" s="68"/>
      <c r="DI353" s="67">
        <f t="shared" si="2025"/>
        <v>0</v>
      </c>
      <c r="DJ353" s="68"/>
      <c r="DK353" s="67">
        <f t="shared" si="2026"/>
        <v>0</v>
      </c>
      <c r="DL353" s="68"/>
      <c r="DM353" s="75">
        <f t="shared" si="2027"/>
        <v>0</v>
      </c>
      <c r="DN353" s="77">
        <f t="shared" si="2028"/>
        <v>19</v>
      </c>
      <c r="DO353" s="75">
        <f t="shared" si="2028"/>
        <v>1858197.5999999999</v>
      </c>
    </row>
    <row r="354" spans="1:119" ht="45" customHeight="1" x14ac:dyDescent="0.25">
      <c r="A354" s="78"/>
      <c r="B354" s="79">
        <v>310</v>
      </c>
      <c r="C354" s="60" t="s">
        <v>481</v>
      </c>
      <c r="D354" s="61">
        <v>22900</v>
      </c>
      <c r="E354" s="80">
        <v>0.76</v>
      </c>
      <c r="F354" s="80"/>
      <c r="G354" s="63">
        <v>1</v>
      </c>
      <c r="H354" s="64"/>
      <c r="I354" s="64"/>
      <c r="J354" s="61">
        <v>1.4</v>
      </c>
      <c r="K354" s="61">
        <v>1.68</v>
      </c>
      <c r="L354" s="61">
        <v>2.23</v>
      </c>
      <c r="M354" s="65">
        <v>2.57</v>
      </c>
      <c r="N354" s="68">
        <v>1</v>
      </c>
      <c r="O354" s="67">
        <f t="shared" si="1972"/>
        <v>26802.16</v>
      </c>
      <c r="P354" s="68">
        <v>4</v>
      </c>
      <c r="Q354" s="68">
        <f t="shared" si="1977"/>
        <v>107208.64</v>
      </c>
      <c r="R354" s="68">
        <v>0</v>
      </c>
      <c r="S354" s="67">
        <f t="shared" si="1978"/>
        <v>0</v>
      </c>
      <c r="T354" s="68"/>
      <c r="U354" s="67">
        <f t="shared" si="1979"/>
        <v>0</v>
      </c>
      <c r="V354" s="68"/>
      <c r="W354" s="67">
        <f t="shared" si="1980"/>
        <v>0</v>
      </c>
      <c r="X354" s="68">
        <v>0</v>
      </c>
      <c r="Y354" s="67">
        <f t="shared" si="1981"/>
        <v>0</v>
      </c>
      <c r="Z354" s="68"/>
      <c r="AA354" s="67">
        <f t="shared" si="1982"/>
        <v>0</v>
      </c>
      <c r="AB354" s="68">
        <v>0</v>
      </c>
      <c r="AC354" s="67">
        <f t="shared" si="1983"/>
        <v>0</v>
      </c>
      <c r="AD354" s="68"/>
      <c r="AE354" s="67">
        <f t="shared" si="1984"/>
        <v>0</v>
      </c>
      <c r="AF354" s="68">
        <v>0</v>
      </c>
      <c r="AG354" s="67">
        <f t="shared" si="1985"/>
        <v>0</v>
      </c>
      <c r="AH354" s="70"/>
      <c r="AI354" s="67">
        <f t="shared" si="1986"/>
        <v>0</v>
      </c>
      <c r="AJ354" s="68"/>
      <c r="AK354" s="67">
        <f t="shared" si="1987"/>
        <v>0</v>
      </c>
      <c r="AL354" s="82">
        <v>0</v>
      </c>
      <c r="AM354" s="67">
        <f t="shared" si="1988"/>
        <v>0</v>
      </c>
      <c r="AN354" s="68">
        <v>0</v>
      </c>
      <c r="AO354" s="73">
        <f t="shared" si="1989"/>
        <v>0</v>
      </c>
      <c r="AP354" s="68"/>
      <c r="AQ354" s="67">
        <f t="shared" si="1990"/>
        <v>0</v>
      </c>
      <c r="AR354" s="68">
        <v>0</v>
      </c>
      <c r="AS354" s="68">
        <f t="shared" si="1991"/>
        <v>0</v>
      </c>
      <c r="AT354" s="68">
        <v>0</v>
      </c>
      <c r="AU354" s="68">
        <f t="shared" si="1992"/>
        <v>0</v>
      </c>
      <c r="AV354" s="68">
        <v>0</v>
      </c>
      <c r="AW354" s="67">
        <f t="shared" si="1993"/>
        <v>0</v>
      </c>
      <c r="AX354" s="68">
        <v>0</v>
      </c>
      <c r="AY354" s="67">
        <f t="shared" si="1994"/>
        <v>0</v>
      </c>
      <c r="AZ354" s="68">
        <v>0</v>
      </c>
      <c r="BA354" s="67">
        <f t="shared" si="1995"/>
        <v>0</v>
      </c>
      <c r="BB354" s="68"/>
      <c r="BC354" s="67">
        <f t="shared" si="1996"/>
        <v>0</v>
      </c>
      <c r="BD354" s="68"/>
      <c r="BE354" s="67">
        <f t="shared" si="1997"/>
        <v>0</v>
      </c>
      <c r="BF354" s="68"/>
      <c r="BG354" s="67">
        <f t="shared" si="1998"/>
        <v>0</v>
      </c>
      <c r="BH354" s="68"/>
      <c r="BI354" s="67">
        <f t="shared" si="1999"/>
        <v>0</v>
      </c>
      <c r="BJ354" s="68"/>
      <c r="BK354" s="67">
        <f t="shared" si="2000"/>
        <v>0</v>
      </c>
      <c r="BL354" s="68">
        <v>0</v>
      </c>
      <c r="BM354" s="67">
        <f t="shared" si="2001"/>
        <v>0</v>
      </c>
      <c r="BN354" s="68"/>
      <c r="BO354" s="67">
        <f t="shared" si="2002"/>
        <v>0</v>
      </c>
      <c r="BP354" s="68"/>
      <c r="BQ354" s="67">
        <f t="shared" si="2003"/>
        <v>0</v>
      </c>
      <c r="BR354" s="68"/>
      <c r="BS354" s="67">
        <f t="shared" si="2004"/>
        <v>0</v>
      </c>
      <c r="BT354" s="68"/>
      <c r="BU354" s="67">
        <f t="shared" si="2005"/>
        <v>0</v>
      </c>
      <c r="BV354" s="68"/>
      <c r="BW354" s="67">
        <f t="shared" si="2006"/>
        <v>0</v>
      </c>
      <c r="BX354" s="68"/>
      <c r="BY354" s="67">
        <f t="shared" si="2007"/>
        <v>0</v>
      </c>
      <c r="BZ354" s="68"/>
      <c r="CA354" s="75">
        <f t="shared" si="2008"/>
        <v>0</v>
      </c>
      <c r="CB354" s="68">
        <v>0</v>
      </c>
      <c r="CC354" s="67">
        <f t="shared" si="2009"/>
        <v>0</v>
      </c>
      <c r="CD354" s="68"/>
      <c r="CE354" s="67">
        <f t="shared" si="2010"/>
        <v>0</v>
      </c>
      <c r="CF354" s="68">
        <v>0</v>
      </c>
      <c r="CG354" s="67">
        <f t="shared" si="2011"/>
        <v>0</v>
      </c>
      <c r="CH354" s="68"/>
      <c r="CI354" s="68">
        <f t="shared" si="2012"/>
        <v>0</v>
      </c>
      <c r="CJ354" s="68"/>
      <c r="CK354" s="67">
        <f t="shared" si="2013"/>
        <v>0</v>
      </c>
      <c r="CL354" s="68">
        <v>0</v>
      </c>
      <c r="CM354" s="67">
        <f t="shared" si="2014"/>
        <v>0</v>
      </c>
      <c r="CN354" s="68"/>
      <c r="CO354" s="67">
        <f t="shared" si="2015"/>
        <v>0</v>
      </c>
      <c r="CP354" s="68"/>
      <c r="CQ354" s="67">
        <f t="shared" si="2016"/>
        <v>0</v>
      </c>
      <c r="CR354" s="68"/>
      <c r="CS354" s="67">
        <f t="shared" si="2017"/>
        <v>0</v>
      </c>
      <c r="CT354" s="68"/>
      <c r="CU354" s="67">
        <f t="shared" si="2018"/>
        <v>0</v>
      </c>
      <c r="CV354" s="68">
        <v>0</v>
      </c>
      <c r="CW354" s="67">
        <f t="shared" si="2019"/>
        <v>0</v>
      </c>
      <c r="CX354" s="82">
        <v>0</v>
      </c>
      <c r="CY354" s="67">
        <f t="shared" si="2020"/>
        <v>0</v>
      </c>
      <c r="CZ354" s="68"/>
      <c r="DA354" s="67">
        <f t="shared" si="2021"/>
        <v>0</v>
      </c>
      <c r="DB354" s="68">
        <v>0</v>
      </c>
      <c r="DC354" s="73">
        <f t="shared" si="2022"/>
        <v>0</v>
      </c>
      <c r="DD354" s="68"/>
      <c r="DE354" s="67">
        <f t="shared" si="2023"/>
        <v>0</v>
      </c>
      <c r="DF354" s="83"/>
      <c r="DG354" s="67">
        <f t="shared" si="2024"/>
        <v>0</v>
      </c>
      <c r="DH354" s="68"/>
      <c r="DI354" s="67">
        <f t="shared" si="2025"/>
        <v>0</v>
      </c>
      <c r="DJ354" s="68"/>
      <c r="DK354" s="67">
        <f t="shared" si="2026"/>
        <v>0</v>
      </c>
      <c r="DL354" s="68"/>
      <c r="DM354" s="75">
        <f t="shared" si="2027"/>
        <v>0</v>
      </c>
      <c r="DN354" s="77">
        <f t="shared" si="2028"/>
        <v>5</v>
      </c>
      <c r="DO354" s="75">
        <f t="shared" si="2028"/>
        <v>134010.79999999999</v>
      </c>
    </row>
    <row r="355" spans="1:119" ht="15.75" customHeight="1" x14ac:dyDescent="0.25">
      <c r="A355" s="78"/>
      <c r="B355" s="79">
        <v>311</v>
      </c>
      <c r="C355" s="60" t="s">
        <v>482</v>
      </c>
      <c r="D355" s="61">
        <v>22900</v>
      </c>
      <c r="E355" s="80">
        <v>1.06</v>
      </c>
      <c r="F355" s="80"/>
      <c r="G355" s="63">
        <v>1</v>
      </c>
      <c r="H355" s="64"/>
      <c r="I355" s="64"/>
      <c r="J355" s="61">
        <v>1.4</v>
      </c>
      <c r="K355" s="61">
        <v>1.68</v>
      </c>
      <c r="L355" s="61">
        <v>2.23</v>
      </c>
      <c r="M355" s="65">
        <v>2.57</v>
      </c>
      <c r="N355" s="68">
        <v>16</v>
      </c>
      <c r="O355" s="67">
        <f t="shared" si="1972"/>
        <v>598111.36</v>
      </c>
      <c r="P355" s="68">
        <v>0</v>
      </c>
      <c r="Q355" s="68">
        <f t="shared" si="1977"/>
        <v>0</v>
      </c>
      <c r="R355" s="68">
        <v>73</v>
      </c>
      <c r="S355" s="67">
        <f t="shared" si="1978"/>
        <v>2728883.08</v>
      </c>
      <c r="T355" s="68"/>
      <c r="U355" s="67">
        <f t="shared" si="1979"/>
        <v>0</v>
      </c>
      <c r="V355" s="68">
        <v>0</v>
      </c>
      <c r="W355" s="67">
        <f t="shared" si="1980"/>
        <v>0</v>
      </c>
      <c r="X355" s="68">
        <v>0</v>
      </c>
      <c r="Y355" s="67">
        <f t="shared" si="1981"/>
        <v>0</v>
      </c>
      <c r="Z355" s="68"/>
      <c r="AA355" s="67">
        <f t="shared" si="1982"/>
        <v>0</v>
      </c>
      <c r="AB355" s="68">
        <v>0</v>
      </c>
      <c r="AC355" s="67">
        <f t="shared" si="1983"/>
        <v>0</v>
      </c>
      <c r="AD355" s="68"/>
      <c r="AE355" s="67">
        <f t="shared" si="1984"/>
        <v>0</v>
      </c>
      <c r="AF355" s="68">
        <v>0</v>
      </c>
      <c r="AG355" s="67">
        <f t="shared" si="1985"/>
        <v>0</v>
      </c>
      <c r="AH355" s="70"/>
      <c r="AI355" s="67">
        <f t="shared" si="1986"/>
        <v>0</v>
      </c>
      <c r="AJ355" s="68"/>
      <c r="AK355" s="67">
        <f t="shared" si="1987"/>
        <v>0</v>
      </c>
      <c r="AL355" s="82">
        <v>0</v>
      </c>
      <c r="AM355" s="67">
        <f t="shared" si="1988"/>
        <v>0</v>
      </c>
      <c r="AN355" s="68">
        <v>0</v>
      </c>
      <c r="AO355" s="73">
        <f t="shared" si="1989"/>
        <v>0</v>
      </c>
      <c r="AP355" s="68"/>
      <c r="AQ355" s="67">
        <f t="shared" si="1990"/>
        <v>0</v>
      </c>
      <c r="AR355" s="68">
        <v>0</v>
      </c>
      <c r="AS355" s="68">
        <f t="shared" si="1991"/>
        <v>0</v>
      </c>
      <c r="AT355" s="68">
        <v>3</v>
      </c>
      <c r="AU355" s="68">
        <f t="shared" si="1992"/>
        <v>117243.41999999998</v>
      </c>
      <c r="AV355" s="68">
        <v>0</v>
      </c>
      <c r="AW355" s="67">
        <f t="shared" si="1993"/>
        <v>0</v>
      </c>
      <c r="AX355" s="68">
        <v>0</v>
      </c>
      <c r="AY355" s="67">
        <f t="shared" si="1994"/>
        <v>0</v>
      </c>
      <c r="AZ355" s="68">
        <v>0</v>
      </c>
      <c r="BA355" s="67">
        <f t="shared" si="1995"/>
        <v>0</v>
      </c>
      <c r="BB355" s="68"/>
      <c r="BC355" s="67">
        <f t="shared" si="1996"/>
        <v>0</v>
      </c>
      <c r="BD355" s="68"/>
      <c r="BE355" s="67">
        <f t="shared" si="1997"/>
        <v>0</v>
      </c>
      <c r="BF355" s="68">
        <v>5</v>
      </c>
      <c r="BG355" s="67">
        <f t="shared" si="1998"/>
        <v>203901.6</v>
      </c>
      <c r="BH355" s="68">
        <v>2</v>
      </c>
      <c r="BI355" s="67">
        <f t="shared" si="1999"/>
        <v>81560.639999999999</v>
      </c>
      <c r="BJ355" s="68">
        <v>3</v>
      </c>
      <c r="BK355" s="67">
        <f t="shared" si="2000"/>
        <v>140692.10399999999</v>
      </c>
      <c r="BL355" s="68">
        <v>0</v>
      </c>
      <c r="BM355" s="67">
        <f t="shared" si="2001"/>
        <v>0</v>
      </c>
      <c r="BN355" s="68">
        <v>7</v>
      </c>
      <c r="BO355" s="67">
        <f t="shared" si="2002"/>
        <v>314008.46400000004</v>
      </c>
      <c r="BP355" s="68">
        <v>3</v>
      </c>
      <c r="BQ355" s="67">
        <f t="shared" si="2003"/>
        <v>122340.95999999999</v>
      </c>
      <c r="BR355" s="68"/>
      <c r="BS355" s="67">
        <f t="shared" si="2004"/>
        <v>0</v>
      </c>
      <c r="BT355" s="68"/>
      <c r="BU355" s="67">
        <f t="shared" si="2005"/>
        <v>0</v>
      </c>
      <c r="BV355" s="68">
        <v>5</v>
      </c>
      <c r="BW355" s="67">
        <f t="shared" si="2006"/>
        <v>254877</v>
      </c>
      <c r="BX355" s="68">
        <v>15</v>
      </c>
      <c r="BY355" s="67">
        <f t="shared" si="2007"/>
        <v>611704.79999999993</v>
      </c>
      <c r="BZ355" s="68"/>
      <c r="CA355" s="75">
        <f t="shared" si="2008"/>
        <v>0</v>
      </c>
      <c r="CB355" s="68">
        <v>0</v>
      </c>
      <c r="CC355" s="67">
        <f t="shared" si="2009"/>
        <v>0</v>
      </c>
      <c r="CD355" s="68">
        <v>35</v>
      </c>
      <c r="CE355" s="67">
        <f t="shared" si="2010"/>
        <v>1344051.38</v>
      </c>
      <c r="CF355" s="68">
        <v>0</v>
      </c>
      <c r="CG355" s="67">
        <f t="shared" si="2011"/>
        <v>0</v>
      </c>
      <c r="CH355" s="68"/>
      <c r="CI355" s="68">
        <f t="shared" si="2012"/>
        <v>0</v>
      </c>
      <c r="CJ355" s="68"/>
      <c r="CK355" s="67">
        <f t="shared" si="2013"/>
        <v>0</v>
      </c>
      <c r="CL355" s="68">
        <v>0</v>
      </c>
      <c r="CM355" s="67">
        <f t="shared" si="2014"/>
        <v>0</v>
      </c>
      <c r="CN355" s="68"/>
      <c r="CO355" s="67">
        <f t="shared" si="2015"/>
        <v>0</v>
      </c>
      <c r="CP355" s="68"/>
      <c r="CQ355" s="67">
        <f t="shared" si="2016"/>
        <v>0</v>
      </c>
      <c r="CR355" s="68"/>
      <c r="CS355" s="67">
        <f t="shared" si="2017"/>
        <v>0</v>
      </c>
      <c r="CT355" s="68"/>
      <c r="CU355" s="67">
        <f t="shared" si="2018"/>
        <v>0</v>
      </c>
      <c r="CV355" s="68">
        <v>0</v>
      </c>
      <c r="CW355" s="67">
        <f t="shared" si="2019"/>
        <v>0</v>
      </c>
      <c r="CX355" s="82">
        <v>0</v>
      </c>
      <c r="CY355" s="67">
        <f t="shared" si="2020"/>
        <v>0</v>
      </c>
      <c r="CZ355" s="68"/>
      <c r="DA355" s="67">
        <f t="shared" si="2021"/>
        <v>0</v>
      </c>
      <c r="DB355" s="68">
        <v>0</v>
      </c>
      <c r="DC355" s="73">
        <f t="shared" si="2022"/>
        <v>0</v>
      </c>
      <c r="DD355" s="68">
        <v>0</v>
      </c>
      <c r="DE355" s="67">
        <f t="shared" si="2023"/>
        <v>0</v>
      </c>
      <c r="DF355" s="83"/>
      <c r="DG355" s="67">
        <f t="shared" si="2024"/>
        <v>0</v>
      </c>
      <c r="DH355" s="68">
        <v>5</v>
      </c>
      <c r="DI355" s="67">
        <f t="shared" si="2025"/>
        <v>230408.80799999999</v>
      </c>
      <c r="DJ355" s="68"/>
      <c r="DK355" s="67">
        <f t="shared" si="2026"/>
        <v>0</v>
      </c>
      <c r="DL355" s="68">
        <v>8</v>
      </c>
      <c r="DM355" s="75">
        <f t="shared" si="2027"/>
        <v>598888.12799999991</v>
      </c>
      <c r="DN355" s="77">
        <f t="shared" si="2028"/>
        <v>180</v>
      </c>
      <c r="DO355" s="75">
        <f t="shared" si="2028"/>
        <v>7346671.7439999999</v>
      </c>
    </row>
    <row r="356" spans="1:119" ht="15.75" customHeight="1" x14ac:dyDescent="0.25">
      <c r="A356" s="78"/>
      <c r="B356" s="79">
        <v>312</v>
      </c>
      <c r="C356" s="60" t="s">
        <v>483</v>
      </c>
      <c r="D356" s="61">
        <v>22900</v>
      </c>
      <c r="E356" s="80">
        <v>1.1599999999999999</v>
      </c>
      <c r="F356" s="80"/>
      <c r="G356" s="63">
        <v>1</v>
      </c>
      <c r="H356" s="64"/>
      <c r="I356" s="64"/>
      <c r="J356" s="61">
        <v>1.4</v>
      </c>
      <c r="K356" s="61">
        <v>1.68</v>
      </c>
      <c r="L356" s="61">
        <v>2.23</v>
      </c>
      <c r="M356" s="65">
        <v>2.57</v>
      </c>
      <c r="N356" s="68">
        <v>1</v>
      </c>
      <c r="O356" s="67">
        <f t="shared" si="1972"/>
        <v>40908.55999999999</v>
      </c>
      <c r="P356" s="68">
        <v>0</v>
      </c>
      <c r="Q356" s="68">
        <f t="shared" si="1977"/>
        <v>0</v>
      </c>
      <c r="R356" s="68">
        <v>38</v>
      </c>
      <c r="S356" s="67">
        <f t="shared" si="1978"/>
        <v>1554525.28</v>
      </c>
      <c r="T356" s="68"/>
      <c r="U356" s="67">
        <f t="shared" si="1979"/>
        <v>0</v>
      </c>
      <c r="V356" s="68">
        <v>0</v>
      </c>
      <c r="W356" s="67">
        <f t="shared" si="1980"/>
        <v>0</v>
      </c>
      <c r="X356" s="68">
        <v>0</v>
      </c>
      <c r="Y356" s="67">
        <f t="shared" si="1981"/>
        <v>0</v>
      </c>
      <c r="Z356" s="68"/>
      <c r="AA356" s="67">
        <f t="shared" si="1982"/>
        <v>0</v>
      </c>
      <c r="AB356" s="68">
        <v>0</v>
      </c>
      <c r="AC356" s="67">
        <f t="shared" si="1983"/>
        <v>0</v>
      </c>
      <c r="AD356" s="68"/>
      <c r="AE356" s="67">
        <f t="shared" si="1984"/>
        <v>0</v>
      </c>
      <c r="AF356" s="68">
        <v>0</v>
      </c>
      <c r="AG356" s="67">
        <f t="shared" si="1985"/>
        <v>0</v>
      </c>
      <c r="AH356" s="70"/>
      <c r="AI356" s="67">
        <f t="shared" si="1986"/>
        <v>0</v>
      </c>
      <c r="AJ356" s="68">
        <v>3</v>
      </c>
      <c r="AK356" s="67">
        <f t="shared" si="1987"/>
        <v>122725.68</v>
      </c>
      <c r="AL356" s="82">
        <v>0</v>
      </c>
      <c r="AM356" s="67">
        <f t="shared" si="1988"/>
        <v>0</v>
      </c>
      <c r="AN356" s="68">
        <v>0</v>
      </c>
      <c r="AO356" s="73">
        <f t="shared" si="1989"/>
        <v>0</v>
      </c>
      <c r="AP356" s="68">
        <v>5</v>
      </c>
      <c r="AQ356" s="67">
        <f t="shared" si="1990"/>
        <v>185948</v>
      </c>
      <c r="AR356" s="68">
        <v>0</v>
      </c>
      <c r="AS356" s="68">
        <f t="shared" si="1991"/>
        <v>0</v>
      </c>
      <c r="AT356" s="68">
        <v>1</v>
      </c>
      <c r="AU356" s="68">
        <f t="shared" si="1992"/>
        <v>42768.039999999986</v>
      </c>
      <c r="AV356" s="68">
        <v>0</v>
      </c>
      <c r="AW356" s="67">
        <f t="shared" si="1993"/>
        <v>0</v>
      </c>
      <c r="AX356" s="68">
        <v>0</v>
      </c>
      <c r="AY356" s="67">
        <f t="shared" si="1994"/>
        <v>0</v>
      </c>
      <c r="AZ356" s="68">
        <v>0</v>
      </c>
      <c r="BA356" s="67">
        <f t="shared" si="1995"/>
        <v>0</v>
      </c>
      <c r="BB356" s="68"/>
      <c r="BC356" s="67">
        <f t="shared" si="1996"/>
        <v>0</v>
      </c>
      <c r="BD356" s="68"/>
      <c r="BE356" s="67">
        <f t="shared" si="1997"/>
        <v>0</v>
      </c>
      <c r="BF356" s="68"/>
      <c r="BG356" s="67">
        <f t="shared" si="1998"/>
        <v>0</v>
      </c>
      <c r="BH356" s="68"/>
      <c r="BI356" s="67">
        <f t="shared" si="1999"/>
        <v>0</v>
      </c>
      <c r="BJ356" s="68"/>
      <c r="BK356" s="67">
        <f t="shared" si="2000"/>
        <v>0</v>
      </c>
      <c r="BL356" s="68">
        <v>0</v>
      </c>
      <c r="BM356" s="67">
        <f t="shared" si="2001"/>
        <v>0</v>
      </c>
      <c r="BN356" s="68">
        <v>1</v>
      </c>
      <c r="BO356" s="67">
        <f t="shared" si="2002"/>
        <v>49090.27199999999</v>
      </c>
      <c r="BP356" s="68"/>
      <c r="BQ356" s="67">
        <f t="shared" si="2003"/>
        <v>0</v>
      </c>
      <c r="BR356" s="68"/>
      <c r="BS356" s="67">
        <f t="shared" si="2004"/>
        <v>0</v>
      </c>
      <c r="BT356" s="68"/>
      <c r="BU356" s="67">
        <f t="shared" si="2005"/>
        <v>0</v>
      </c>
      <c r="BV356" s="68"/>
      <c r="BW356" s="67">
        <f t="shared" si="2006"/>
        <v>0</v>
      </c>
      <c r="BX356" s="68">
        <v>1</v>
      </c>
      <c r="BY356" s="67">
        <f t="shared" si="2007"/>
        <v>44627.51999999999</v>
      </c>
      <c r="BZ356" s="68">
        <v>3</v>
      </c>
      <c r="CA356" s="75">
        <f t="shared" si="2008"/>
        <v>133882.56</v>
      </c>
      <c r="CB356" s="68">
        <v>2</v>
      </c>
      <c r="CC356" s="67">
        <f t="shared" si="2009"/>
        <v>84048.49599999997</v>
      </c>
      <c r="CD356" s="68"/>
      <c r="CE356" s="67">
        <f t="shared" si="2010"/>
        <v>0</v>
      </c>
      <c r="CF356" s="68">
        <v>0</v>
      </c>
      <c r="CG356" s="67">
        <f t="shared" si="2011"/>
        <v>0</v>
      </c>
      <c r="CH356" s="68"/>
      <c r="CI356" s="68">
        <f t="shared" si="2012"/>
        <v>0</v>
      </c>
      <c r="CJ356" s="68"/>
      <c r="CK356" s="67">
        <f t="shared" si="2013"/>
        <v>0</v>
      </c>
      <c r="CL356" s="68">
        <v>0</v>
      </c>
      <c r="CM356" s="67">
        <f t="shared" si="2014"/>
        <v>0</v>
      </c>
      <c r="CN356" s="68"/>
      <c r="CO356" s="67">
        <f t="shared" si="2015"/>
        <v>0</v>
      </c>
      <c r="CP356" s="68"/>
      <c r="CQ356" s="67">
        <f t="shared" si="2016"/>
        <v>0</v>
      </c>
      <c r="CR356" s="68">
        <v>1</v>
      </c>
      <c r="CS356" s="67">
        <f t="shared" si="2017"/>
        <v>42024.247999999985</v>
      </c>
      <c r="CT356" s="68"/>
      <c r="CU356" s="67">
        <f t="shared" si="2018"/>
        <v>0</v>
      </c>
      <c r="CV356" s="68"/>
      <c r="CW356" s="67">
        <f t="shared" si="2019"/>
        <v>0</v>
      </c>
      <c r="CX356" s="82">
        <v>0</v>
      </c>
      <c r="CY356" s="67">
        <f t="shared" si="2020"/>
        <v>0</v>
      </c>
      <c r="CZ356" s="68"/>
      <c r="DA356" s="67">
        <f t="shared" si="2021"/>
        <v>0</v>
      </c>
      <c r="DB356" s="68">
        <v>0</v>
      </c>
      <c r="DC356" s="73">
        <f t="shared" si="2022"/>
        <v>0</v>
      </c>
      <c r="DD356" s="68">
        <v>0</v>
      </c>
      <c r="DE356" s="67">
        <f t="shared" si="2023"/>
        <v>0</v>
      </c>
      <c r="DF356" s="83"/>
      <c r="DG356" s="67">
        <f t="shared" si="2024"/>
        <v>0</v>
      </c>
      <c r="DH356" s="68"/>
      <c r="DI356" s="67">
        <f t="shared" si="2025"/>
        <v>0</v>
      </c>
      <c r="DJ356" s="68">
        <v>3</v>
      </c>
      <c r="DK356" s="67">
        <f t="shared" si="2026"/>
        <v>213255.79199999999</v>
      </c>
      <c r="DL356" s="68"/>
      <c r="DM356" s="75">
        <f t="shared" si="2027"/>
        <v>0</v>
      </c>
      <c r="DN356" s="77">
        <f t="shared" si="2028"/>
        <v>59</v>
      </c>
      <c r="DO356" s="75">
        <f t="shared" si="2028"/>
        <v>2513804.4479999999</v>
      </c>
    </row>
    <row r="357" spans="1:119" ht="15.75" customHeight="1" x14ac:dyDescent="0.25">
      <c r="A357" s="78"/>
      <c r="B357" s="79">
        <v>313</v>
      </c>
      <c r="C357" s="60" t="s">
        <v>484</v>
      </c>
      <c r="D357" s="61">
        <v>22900</v>
      </c>
      <c r="E357" s="87">
        <v>3.32</v>
      </c>
      <c r="F357" s="87"/>
      <c r="G357" s="63">
        <v>1</v>
      </c>
      <c r="H357" s="64"/>
      <c r="I357" s="64"/>
      <c r="J357" s="61">
        <v>1.4</v>
      </c>
      <c r="K357" s="61">
        <v>1.68</v>
      </c>
      <c r="L357" s="61">
        <v>2.23</v>
      </c>
      <c r="M357" s="65">
        <v>2.57</v>
      </c>
      <c r="N357" s="68"/>
      <c r="O357" s="67">
        <f t="shared" si="1972"/>
        <v>0</v>
      </c>
      <c r="P357" s="68">
        <v>0</v>
      </c>
      <c r="Q357" s="68">
        <f t="shared" si="1977"/>
        <v>0</v>
      </c>
      <c r="R357" s="68">
        <v>24</v>
      </c>
      <c r="S357" s="67">
        <f t="shared" si="1978"/>
        <v>2809994.88</v>
      </c>
      <c r="T357" s="68"/>
      <c r="U357" s="67">
        <f t="shared" si="1979"/>
        <v>0</v>
      </c>
      <c r="V357" s="68"/>
      <c r="W357" s="67">
        <f t="shared" si="1980"/>
        <v>0</v>
      </c>
      <c r="X357" s="68"/>
      <c r="Y357" s="67">
        <f t="shared" si="1981"/>
        <v>0</v>
      </c>
      <c r="Z357" s="68"/>
      <c r="AA357" s="67">
        <f t="shared" si="1982"/>
        <v>0</v>
      </c>
      <c r="AB357" s="68"/>
      <c r="AC357" s="67">
        <f t="shared" si="1983"/>
        <v>0</v>
      </c>
      <c r="AD357" s="68"/>
      <c r="AE357" s="67">
        <f t="shared" si="1984"/>
        <v>0</v>
      </c>
      <c r="AF357" s="68"/>
      <c r="AG357" s="67">
        <f t="shared" si="1985"/>
        <v>0</v>
      </c>
      <c r="AH357" s="70"/>
      <c r="AI357" s="67">
        <f t="shared" si="1986"/>
        <v>0</v>
      </c>
      <c r="AJ357" s="68"/>
      <c r="AK357" s="67">
        <f t="shared" si="1987"/>
        <v>0</v>
      </c>
      <c r="AL357" s="82">
        <v>0</v>
      </c>
      <c r="AM357" s="67">
        <f t="shared" si="1988"/>
        <v>0</v>
      </c>
      <c r="AN357" s="68"/>
      <c r="AO357" s="73">
        <f t="shared" si="1989"/>
        <v>0</v>
      </c>
      <c r="AP357" s="68"/>
      <c r="AQ357" s="67">
        <f t="shared" si="1990"/>
        <v>0</v>
      </c>
      <c r="AR357" s="68"/>
      <c r="AS357" s="68">
        <f t="shared" si="1991"/>
        <v>0</v>
      </c>
      <c r="AT357" s="68"/>
      <c r="AU357" s="68">
        <f t="shared" si="1992"/>
        <v>0</v>
      </c>
      <c r="AV357" s="68"/>
      <c r="AW357" s="67">
        <f t="shared" si="1993"/>
        <v>0</v>
      </c>
      <c r="AX357" s="68"/>
      <c r="AY357" s="67">
        <f t="shared" si="1994"/>
        <v>0</v>
      </c>
      <c r="AZ357" s="68"/>
      <c r="BA357" s="67">
        <f t="shared" si="1995"/>
        <v>0</v>
      </c>
      <c r="BB357" s="68"/>
      <c r="BC357" s="67">
        <f t="shared" si="1996"/>
        <v>0</v>
      </c>
      <c r="BD357" s="68"/>
      <c r="BE357" s="67">
        <f t="shared" si="1997"/>
        <v>0</v>
      </c>
      <c r="BF357" s="68">
        <v>3</v>
      </c>
      <c r="BG357" s="67">
        <f t="shared" si="1998"/>
        <v>383181.12</v>
      </c>
      <c r="BH357" s="68"/>
      <c r="BI357" s="67">
        <f t="shared" si="1999"/>
        <v>0</v>
      </c>
      <c r="BJ357" s="68">
        <v>3</v>
      </c>
      <c r="BK357" s="67">
        <f t="shared" si="2000"/>
        <v>440658.28799999994</v>
      </c>
      <c r="BL357" s="68"/>
      <c r="BM357" s="67">
        <f t="shared" si="2001"/>
        <v>0</v>
      </c>
      <c r="BN357" s="68"/>
      <c r="BO357" s="67">
        <f t="shared" si="2002"/>
        <v>0</v>
      </c>
      <c r="BP357" s="68"/>
      <c r="BQ357" s="67">
        <f t="shared" si="2003"/>
        <v>0</v>
      </c>
      <c r="BR357" s="68"/>
      <c r="BS357" s="67">
        <f t="shared" si="2004"/>
        <v>0</v>
      </c>
      <c r="BT357" s="68"/>
      <c r="BU357" s="67">
        <f t="shared" si="2005"/>
        <v>0</v>
      </c>
      <c r="BV357" s="68">
        <v>3</v>
      </c>
      <c r="BW357" s="67">
        <f t="shared" si="2006"/>
        <v>478976.4</v>
      </c>
      <c r="BX357" s="68"/>
      <c r="BY357" s="67">
        <f t="shared" si="2007"/>
        <v>0</v>
      </c>
      <c r="BZ357" s="68"/>
      <c r="CA357" s="75">
        <f t="shared" si="2008"/>
        <v>0</v>
      </c>
      <c r="CB357" s="68"/>
      <c r="CC357" s="67">
        <f t="shared" si="2009"/>
        <v>0</v>
      </c>
      <c r="CD357" s="68"/>
      <c r="CE357" s="67">
        <f t="shared" si="2010"/>
        <v>0</v>
      </c>
      <c r="CF357" s="68"/>
      <c r="CG357" s="67">
        <f t="shared" si="2011"/>
        <v>0</v>
      </c>
      <c r="CH357" s="68"/>
      <c r="CI357" s="68">
        <f t="shared" si="2012"/>
        <v>0</v>
      </c>
      <c r="CJ357" s="68"/>
      <c r="CK357" s="67">
        <f t="shared" si="2013"/>
        <v>0</v>
      </c>
      <c r="CL357" s="68"/>
      <c r="CM357" s="67">
        <f t="shared" si="2014"/>
        <v>0</v>
      </c>
      <c r="CN357" s="68"/>
      <c r="CO357" s="67">
        <f t="shared" si="2015"/>
        <v>0</v>
      </c>
      <c r="CP357" s="68"/>
      <c r="CQ357" s="67">
        <f t="shared" si="2016"/>
        <v>0</v>
      </c>
      <c r="CR357" s="68"/>
      <c r="CS357" s="67">
        <f t="shared" si="2017"/>
        <v>0</v>
      </c>
      <c r="CT357" s="68"/>
      <c r="CU357" s="67">
        <f t="shared" si="2018"/>
        <v>0</v>
      </c>
      <c r="CV357" s="68"/>
      <c r="CW357" s="67">
        <f t="shared" si="2019"/>
        <v>0</v>
      </c>
      <c r="CX357" s="82">
        <v>0</v>
      </c>
      <c r="CY357" s="67">
        <f t="shared" si="2020"/>
        <v>0</v>
      </c>
      <c r="CZ357" s="68"/>
      <c r="DA357" s="67">
        <f t="shared" si="2021"/>
        <v>0</v>
      </c>
      <c r="DB357" s="68"/>
      <c r="DC357" s="73">
        <f t="shared" si="2022"/>
        <v>0</v>
      </c>
      <c r="DD357" s="68"/>
      <c r="DE357" s="67">
        <f t="shared" si="2023"/>
        <v>0</v>
      </c>
      <c r="DF357" s="83"/>
      <c r="DG357" s="67">
        <f t="shared" si="2024"/>
        <v>0</v>
      </c>
      <c r="DH357" s="68">
        <v>3</v>
      </c>
      <c r="DI357" s="67">
        <f t="shared" si="2025"/>
        <v>432994.66559999995</v>
      </c>
      <c r="DJ357" s="68"/>
      <c r="DK357" s="67">
        <f t="shared" si="2026"/>
        <v>0</v>
      </c>
      <c r="DL357" s="68"/>
      <c r="DM357" s="75">
        <f t="shared" si="2027"/>
        <v>0</v>
      </c>
      <c r="DN357" s="77">
        <f t="shared" si="2028"/>
        <v>36</v>
      </c>
      <c r="DO357" s="75">
        <f t="shared" si="2028"/>
        <v>4545805.3536</v>
      </c>
    </row>
    <row r="358" spans="1:119" ht="15.75" customHeight="1" x14ac:dyDescent="0.25">
      <c r="A358" s="78">
        <v>36</v>
      </c>
      <c r="B358" s="154"/>
      <c r="C358" s="153" t="s">
        <v>485</v>
      </c>
      <c r="D358" s="61">
        <v>22900</v>
      </c>
      <c r="E358" s="184"/>
      <c r="F358" s="184"/>
      <c r="G358" s="63">
        <v>1</v>
      </c>
      <c r="H358" s="64"/>
      <c r="I358" s="64"/>
      <c r="J358" s="61">
        <v>1.4</v>
      </c>
      <c r="K358" s="61">
        <v>1.68</v>
      </c>
      <c r="L358" s="61">
        <v>2.23</v>
      </c>
      <c r="M358" s="65">
        <v>2.57</v>
      </c>
      <c r="N358" s="88">
        <f>SUM(N359:N369)</f>
        <v>179</v>
      </c>
      <c r="O358" s="88">
        <f t="shared" ref="O358:BZ358" si="2029">SUM(O359:O369)</f>
        <v>38850981.259999998</v>
      </c>
      <c r="P358" s="88">
        <f t="shared" si="2029"/>
        <v>13</v>
      </c>
      <c r="Q358" s="88">
        <f t="shared" si="2029"/>
        <v>1619671.2000000002</v>
      </c>
      <c r="R358" s="88">
        <f t="shared" si="2029"/>
        <v>86</v>
      </c>
      <c r="S358" s="88">
        <f t="shared" si="2029"/>
        <v>16262435</v>
      </c>
      <c r="T358" s="88">
        <f t="shared" si="2029"/>
        <v>17</v>
      </c>
      <c r="U358" s="88">
        <f t="shared" si="2029"/>
        <v>1512817.8916666666</v>
      </c>
      <c r="V358" s="88">
        <f t="shared" si="2029"/>
        <v>0</v>
      </c>
      <c r="W358" s="88">
        <f t="shared" si="2029"/>
        <v>0</v>
      </c>
      <c r="X358" s="88">
        <f t="shared" si="2029"/>
        <v>0</v>
      </c>
      <c r="Y358" s="88">
        <f t="shared" si="2029"/>
        <v>0</v>
      </c>
      <c r="Z358" s="88">
        <f t="shared" si="2029"/>
        <v>100</v>
      </c>
      <c r="AA358" s="88">
        <f t="shared" si="2029"/>
        <v>17152100</v>
      </c>
      <c r="AB358" s="88">
        <f t="shared" si="2029"/>
        <v>0</v>
      </c>
      <c r="AC358" s="88">
        <f t="shared" si="2029"/>
        <v>0</v>
      </c>
      <c r="AD358" s="88">
        <f t="shared" si="2029"/>
        <v>5</v>
      </c>
      <c r="AE358" s="88">
        <f t="shared" si="2029"/>
        <v>617155</v>
      </c>
      <c r="AF358" s="88">
        <f t="shared" si="2029"/>
        <v>0</v>
      </c>
      <c r="AG358" s="88">
        <f t="shared" si="2029"/>
        <v>0</v>
      </c>
      <c r="AH358" s="88">
        <f t="shared" si="2029"/>
        <v>0</v>
      </c>
      <c r="AI358" s="88">
        <f t="shared" si="2029"/>
        <v>0</v>
      </c>
      <c r="AJ358" s="88">
        <f t="shared" si="2029"/>
        <v>101</v>
      </c>
      <c r="AK358" s="88">
        <f t="shared" si="2029"/>
        <v>3868680.1999999997</v>
      </c>
      <c r="AL358" s="88">
        <f t="shared" si="2029"/>
        <v>0</v>
      </c>
      <c r="AM358" s="88">
        <f t="shared" si="2029"/>
        <v>0</v>
      </c>
      <c r="AN358" s="88">
        <f t="shared" si="2029"/>
        <v>3</v>
      </c>
      <c r="AO358" s="88">
        <f t="shared" si="2029"/>
        <v>444351.60000000003</v>
      </c>
      <c r="AP358" s="88">
        <v>1</v>
      </c>
      <c r="AQ358" s="88">
        <f t="shared" si="2029"/>
        <v>112210</v>
      </c>
      <c r="AR358" s="88">
        <f t="shared" si="2029"/>
        <v>10</v>
      </c>
      <c r="AS358" s="88">
        <f t="shared" si="2029"/>
        <v>92332.800000000003</v>
      </c>
      <c r="AT358" s="88">
        <f t="shared" si="2029"/>
        <v>14</v>
      </c>
      <c r="AU358" s="88">
        <f t="shared" si="2029"/>
        <v>227113.03999999998</v>
      </c>
      <c r="AV358" s="88">
        <f t="shared" si="2029"/>
        <v>0</v>
      </c>
      <c r="AW358" s="88">
        <f t="shared" si="2029"/>
        <v>0</v>
      </c>
      <c r="AX358" s="88">
        <f t="shared" si="2029"/>
        <v>0</v>
      </c>
      <c r="AY358" s="88">
        <f t="shared" si="2029"/>
        <v>0</v>
      </c>
      <c r="AZ358" s="88">
        <f t="shared" si="2029"/>
        <v>0</v>
      </c>
      <c r="BA358" s="88">
        <f t="shared" si="2029"/>
        <v>0</v>
      </c>
      <c r="BB358" s="88">
        <f t="shared" si="2029"/>
        <v>0</v>
      </c>
      <c r="BC358" s="88">
        <f t="shared" si="2029"/>
        <v>0</v>
      </c>
      <c r="BD358" s="88">
        <f t="shared" si="2029"/>
        <v>1</v>
      </c>
      <c r="BE358" s="88">
        <f t="shared" si="2029"/>
        <v>123431.00000000001</v>
      </c>
      <c r="BF358" s="88">
        <f t="shared" si="2029"/>
        <v>19</v>
      </c>
      <c r="BG358" s="88">
        <f t="shared" si="2029"/>
        <v>1117226.8800000001</v>
      </c>
      <c r="BH358" s="88">
        <f t="shared" si="2029"/>
        <v>51</v>
      </c>
      <c r="BI358" s="88">
        <f t="shared" si="2029"/>
        <v>6896490.7199999997</v>
      </c>
      <c r="BJ358" s="88">
        <f t="shared" si="2029"/>
        <v>5</v>
      </c>
      <c r="BK358" s="88">
        <f t="shared" si="2029"/>
        <v>774248.99999999988</v>
      </c>
      <c r="BL358" s="88">
        <f t="shared" si="2029"/>
        <v>0</v>
      </c>
      <c r="BM358" s="88">
        <f t="shared" si="2029"/>
        <v>0</v>
      </c>
      <c r="BN358" s="88">
        <f t="shared" si="2029"/>
        <v>17</v>
      </c>
      <c r="BO358" s="88">
        <f t="shared" si="2029"/>
        <v>1360139.088</v>
      </c>
      <c r="BP358" s="88">
        <f t="shared" si="2029"/>
        <v>1</v>
      </c>
      <c r="BQ358" s="88">
        <f t="shared" si="2029"/>
        <v>134652</v>
      </c>
      <c r="BR358" s="88">
        <f t="shared" si="2029"/>
        <v>5</v>
      </c>
      <c r="BS358" s="88">
        <f t="shared" si="2029"/>
        <v>4364167.4999999991</v>
      </c>
      <c r="BT358" s="88">
        <f t="shared" si="2029"/>
        <v>1</v>
      </c>
      <c r="BU358" s="88">
        <f t="shared" si="2029"/>
        <v>15927.407999999999</v>
      </c>
      <c r="BV358" s="88">
        <f t="shared" si="2029"/>
        <v>3</v>
      </c>
      <c r="BW358" s="88">
        <f t="shared" si="2029"/>
        <v>504945</v>
      </c>
      <c r="BX358" s="88">
        <f t="shared" si="2029"/>
        <v>15</v>
      </c>
      <c r="BY358" s="88">
        <f t="shared" si="2029"/>
        <v>10474001.999999998</v>
      </c>
      <c r="BZ358" s="88">
        <f t="shared" si="2029"/>
        <v>2</v>
      </c>
      <c r="CA358" s="88">
        <f t="shared" ref="CA358:DO358" si="2030">SUM(CA359:CA369)</f>
        <v>152349.12</v>
      </c>
      <c r="CB358" s="88">
        <f t="shared" si="2030"/>
        <v>0</v>
      </c>
      <c r="CC358" s="88">
        <f t="shared" si="2030"/>
        <v>0</v>
      </c>
      <c r="CD358" s="88">
        <f t="shared" si="2030"/>
        <v>26</v>
      </c>
      <c r="CE358" s="88">
        <f t="shared" si="2030"/>
        <v>3186597.2879999997</v>
      </c>
      <c r="CF358" s="88">
        <f t="shared" si="2030"/>
        <v>0</v>
      </c>
      <c r="CG358" s="88">
        <f t="shared" si="2030"/>
        <v>0</v>
      </c>
      <c r="CH358" s="88">
        <f t="shared" si="2030"/>
        <v>0</v>
      </c>
      <c r="CI358" s="88">
        <f t="shared" si="2030"/>
        <v>0</v>
      </c>
      <c r="CJ358" s="88">
        <f t="shared" si="2030"/>
        <v>0</v>
      </c>
      <c r="CK358" s="88">
        <f t="shared" si="2030"/>
        <v>0</v>
      </c>
      <c r="CL358" s="88">
        <f t="shared" si="2030"/>
        <v>0</v>
      </c>
      <c r="CM358" s="88">
        <f t="shared" si="2030"/>
        <v>0</v>
      </c>
      <c r="CN358" s="88">
        <f t="shared" si="2030"/>
        <v>0</v>
      </c>
      <c r="CO358" s="88">
        <f t="shared" si="2030"/>
        <v>0</v>
      </c>
      <c r="CP358" s="88">
        <f t="shared" si="2030"/>
        <v>0</v>
      </c>
      <c r="CQ358" s="88">
        <f t="shared" si="2030"/>
        <v>0</v>
      </c>
      <c r="CR358" s="88">
        <f t="shared" si="2030"/>
        <v>0</v>
      </c>
      <c r="CS358" s="88">
        <f t="shared" si="2030"/>
        <v>0</v>
      </c>
      <c r="CT358" s="88">
        <f t="shared" si="2030"/>
        <v>2</v>
      </c>
      <c r="CU358" s="88">
        <f t="shared" si="2030"/>
        <v>784331.86999999988</v>
      </c>
      <c r="CV358" s="88">
        <f t="shared" si="2030"/>
        <v>4</v>
      </c>
      <c r="CW358" s="88">
        <f t="shared" si="2030"/>
        <v>538608</v>
      </c>
      <c r="CX358" s="88">
        <f t="shared" si="2030"/>
        <v>255</v>
      </c>
      <c r="CY358" s="88">
        <f t="shared" si="2030"/>
        <v>52062233.999999993</v>
      </c>
      <c r="CZ358" s="88">
        <f t="shared" si="2030"/>
        <v>0</v>
      </c>
      <c r="DA358" s="88">
        <f t="shared" si="2030"/>
        <v>0</v>
      </c>
      <c r="DB358" s="88">
        <f t="shared" si="2030"/>
        <v>0</v>
      </c>
      <c r="DC358" s="91">
        <f t="shared" si="2030"/>
        <v>0</v>
      </c>
      <c r="DD358" s="88">
        <f t="shared" si="2030"/>
        <v>5</v>
      </c>
      <c r="DE358" s="88">
        <f t="shared" si="2030"/>
        <v>673260</v>
      </c>
      <c r="DF358" s="92">
        <f t="shared" si="2030"/>
        <v>0</v>
      </c>
      <c r="DG358" s="88">
        <f t="shared" si="2030"/>
        <v>0</v>
      </c>
      <c r="DH358" s="88">
        <f t="shared" si="2030"/>
        <v>16</v>
      </c>
      <c r="DI358" s="88">
        <f t="shared" si="2030"/>
        <v>319963.92959999997</v>
      </c>
      <c r="DJ358" s="88">
        <v>9</v>
      </c>
      <c r="DK358" s="88">
        <f t="shared" si="2030"/>
        <v>253700.856</v>
      </c>
      <c r="DL358" s="88">
        <f t="shared" si="2030"/>
        <v>2</v>
      </c>
      <c r="DM358" s="88">
        <f t="shared" si="2030"/>
        <v>562046.14999999991</v>
      </c>
      <c r="DN358" s="88">
        <f t="shared" si="2030"/>
        <v>968</v>
      </c>
      <c r="DO358" s="88">
        <f t="shared" si="2030"/>
        <v>165058169.80126667</v>
      </c>
    </row>
    <row r="359" spans="1:119" s="8" customFormat="1" ht="30" customHeight="1" x14ac:dyDescent="0.25">
      <c r="A359" s="78"/>
      <c r="B359" s="79">
        <v>314</v>
      </c>
      <c r="C359" s="60" t="s">
        <v>486</v>
      </c>
      <c r="D359" s="61">
        <v>22900</v>
      </c>
      <c r="E359" s="80">
        <v>4.32</v>
      </c>
      <c r="F359" s="80"/>
      <c r="G359" s="63">
        <v>1</v>
      </c>
      <c r="H359" s="64"/>
      <c r="I359" s="64"/>
      <c r="J359" s="61">
        <v>1.4</v>
      </c>
      <c r="K359" s="61">
        <v>1.68</v>
      </c>
      <c r="L359" s="61">
        <v>2.23</v>
      </c>
      <c r="M359" s="65">
        <v>2.57</v>
      </c>
      <c r="N359" s="68"/>
      <c r="O359" s="67">
        <f>(N359*$D359*$E359*$G359*$J359)</f>
        <v>0</v>
      </c>
      <c r="P359" s="68">
        <v>1</v>
      </c>
      <c r="Q359" s="68">
        <f>(P359*$D359*$E359*$G359*$J359)</f>
        <v>138499.19999999998</v>
      </c>
      <c r="R359" s="68"/>
      <c r="S359" s="67">
        <f>(R359*$D359*$E359*$G359*$J359)</f>
        <v>0</v>
      </c>
      <c r="T359" s="68"/>
      <c r="U359" s="67">
        <f>(T359*$D359*$E359*$G359*$J359)</f>
        <v>0</v>
      </c>
      <c r="V359" s="68"/>
      <c r="W359" s="67">
        <f>(V359*$D359*$E359*$G359*$J359)</f>
        <v>0</v>
      </c>
      <c r="X359" s="68"/>
      <c r="Y359" s="67">
        <f>(X359*$D359*$E359*$G359*$J359)</f>
        <v>0</v>
      </c>
      <c r="Z359" s="68"/>
      <c r="AA359" s="67">
        <f>(Z359*$D359*$E359*$G359*$J359)</f>
        <v>0</v>
      </c>
      <c r="AB359" s="68"/>
      <c r="AC359" s="67">
        <f>(AB359*$D359*$E359*$G359*$J359)</f>
        <v>0</v>
      </c>
      <c r="AD359" s="68"/>
      <c r="AE359" s="67">
        <f>(AD359*$D359*$E359*$G359*$J359)</f>
        <v>0</v>
      </c>
      <c r="AF359" s="68"/>
      <c r="AG359" s="67">
        <f>(AF359*$D359*$E359*$G359*$J359)</f>
        <v>0</v>
      </c>
      <c r="AH359" s="70"/>
      <c r="AI359" s="67">
        <f>(AH359*$D359*$E359*$G359*$J359)</f>
        <v>0</v>
      </c>
      <c r="AJ359" s="68"/>
      <c r="AK359" s="67">
        <f>(AJ359*$D359*$E359*$G359*$J359)</f>
        <v>0</v>
      </c>
      <c r="AL359" s="82">
        <v>0</v>
      </c>
      <c r="AM359" s="67">
        <f>(AL359*$D359*$E359*$G359*$K359)</f>
        <v>0</v>
      </c>
      <c r="AN359" s="68"/>
      <c r="AO359" s="73">
        <f>(AN359*$D359*$E359*$G359*$K359)</f>
        <v>0</v>
      </c>
      <c r="AP359" s="68"/>
      <c r="AQ359" s="67">
        <f>(AP359*$D359*$E359*$G359*$J359)</f>
        <v>0</v>
      </c>
      <c r="AR359" s="68"/>
      <c r="AS359" s="68">
        <f>(AR359*$D359*$E359*$G359*$J359)</f>
        <v>0</v>
      </c>
      <c r="AT359" s="68"/>
      <c r="AU359" s="68">
        <f>(AT359*$D359*$E359*$G359*$J359)</f>
        <v>0</v>
      </c>
      <c r="AV359" s="68"/>
      <c r="AW359" s="67">
        <f>(AV359*$D359*$E359*$G359*$J359)</f>
        <v>0</v>
      </c>
      <c r="AX359" s="68"/>
      <c r="AY359" s="67">
        <f>(AX359*$D359*$E359*$G359*$J359)</f>
        <v>0</v>
      </c>
      <c r="AZ359" s="68"/>
      <c r="BA359" s="67">
        <f>(AZ359*$D359*$E359*$G359*$J359)</f>
        <v>0</v>
      </c>
      <c r="BB359" s="68"/>
      <c r="BC359" s="67">
        <f>(BB359*$D359*$E359*$G359*$J359)</f>
        <v>0</v>
      </c>
      <c r="BD359" s="68"/>
      <c r="BE359" s="67">
        <f>(BD359*$D359*$E359*$G359*$J359)</f>
        <v>0</v>
      </c>
      <c r="BF359" s="68"/>
      <c r="BG359" s="67">
        <f>(BF359*$D359*$E359*$G359*$K359)</f>
        <v>0</v>
      </c>
      <c r="BH359" s="68">
        <v>1</v>
      </c>
      <c r="BI359" s="67">
        <f>(BH359*$D359*$E359*$G359*$K359)</f>
        <v>166199.04000000001</v>
      </c>
      <c r="BJ359" s="68"/>
      <c r="BK359" s="67">
        <f>(BJ359*$D359*$E359*$G359*$K359)</f>
        <v>0</v>
      </c>
      <c r="BL359" s="68"/>
      <c r="BM359" s="67">
        <f>(BL359*$D359*$E359*$G359*$K359)</f>
        <v>0</v>
      </c>
      <c r="BN359" s="68"/>
      <c r="BO359" s="67">
        <f>(BN359*$D359*$E359*$G359*$K359)</f>
        <v>0</v>
      </c>
      <c r="BP359" s="68"/>
      <c r="BQ359" s="67">
        <f>(BP359*$D359*$E359*$G359*$K359)</f>
        <v>0</v>
      </c>
      <c r="BR359" s="68"/>
      <c r="BS359" s="67">
        <f>(BR359*$D359*$E359*$G359*$K359)</f>
        <v>0</v>
      </c>
      <c r="BT359" s="68"/>
      <c r="BU359" s="67">
        <f>(BT359*$D359*$E359*$G359*$K359)</f>
        <v>0</v>
      </c>
      <c r="BV359" s="68"/>
      <c r="BW359" s="67">
        <f>(BV359*$D359*$E359*$G359*$K359)</f>
        <v>0</v>
      </c>
      <c r="BX359" s="68"/>
      <c r="BY359" s="67">
        <f>(BX359*$D359*$E359*$G359*$K359)</f>
        <v>0</v>
      </c>
      <c r="BZ359" s="68"/>
      <c r="CA359" s="75">
        <f>(BZ359*$D359*$E359*$G359*$K359)</f>
        <v>0</v>
      </c>
      <c r="CB359" s="68"/>
      <c r="CC359" s="67">
        <f>(CB359*$D359*$E359*$G359*$J359)</f>
        <v>0</v>
      </c>
      <c r="CD359" s="68"/>
      <c r="CE359" s="67">
        <f>(CD359*$D359*$E359*$G359*$J359)</f>
        <v>0</v>
      </c>
      <c r="CF359" s="68"/>
      <c r="CG359" s="67">
        <f>(CF359*$D359*$E359*$G359*$J359)</f>
        <v>0</v>
      </c>
      <c r="CH359" s="68"/>
      <c r="CI359" s="68">
        <f>(CH359*$D359*$E359*$G359*$J359)</f>
        <v>0</v>
      </c>
      <c r="CJ359" s="68"/>
      <c r="CK359" s="67">
        <f>(CJ359*$D359*$E359*$G359*$K359)</f>
        <v>0</v>
      </c>
      <c r="CL359" s="68"/>
      <c r="CM359" s="67">
        <f>(CL359*$D359*$E359*$G359*$J359)</f>
        <v>0</v>
      </c>
      <c r="CN359" s="68"/>
      <c r="CO359" s="67">
        <f>(CN359*$D359*$E359*$G359*$J359)</f>
        <v>0</v>
      </c>
      <c r="CP359" s="68"/>
      <c r="CQ359" s="67">
        <f>(CP359*$D359*$E359*$G359*$J359)</f>
        <v>0</v>
      </c>
      <c r="CR359" s="68"/>
      <c r="CS359" s="67">
        <f>(CR359*$D359*$E359*$G359*$J359)</f>
        <v>0</v>
      </c>
      <c r="CT359" s="68"/>
      <c r="CU359" s="67">
        <f>(CT359*$D359*$E359*$G359*$J359)</f>
        <v>0</v>
      </c>
      <c r="CV359" s="68"/>
      <c r="CW359" s="67">
        <f>(CV359*$D359*$E359*$G359*$K359)</f>
        <v>0</v>
      </c>
      <c r="CX359" s="82">
        <v>0</v>
      </c>
      <c r="CY359" s="67">
        <f>(CX359*$D359*$E359*$G359*$K359)</f>
        <v>0</v>
      </c>
      <c r="CZ359" s="68"/>
      <c r="DA359" s="67">
        <f>(CZ359*$D359*$E359*$G359*$J359)</f>
        <v>0</v>
      </c>
      <c r="DB359" s="68"/>
      <c r="DC359" s="73">
        <f>(DB359*$D359*$E359*$G359*$K359)</f>
        <v>0</v>
      </c>
      <c r="DD359" s="68"/>
      <c r="DE359" s="67">
        <f>(DD359*$D359*$E359*$G359*$K359)</f>
        <v>0</v>
      </c>
      <c r="DF359" s="83"/>
      <c r="DG359" s="67">
        <f>(DF359*$D359*$E359*$G359*$K359)</f>
        <v>0</v>
      </c>
      <c r="DH359" s="68"/>
      <c r="DI359" s="67">
        <f>(DH359*$D359*$E359*$G359*$K359)</f>
        <v>0</v>
      </c>
      <c r="DJ359" s="68"/>
      <c r="DK359" s="67">
        <f>(DJ359*$D359*$E359*$G359*$L359)</f>
        <v>0</v>
      </c>
      <c r="DL359" s="68"/>
      <c r="DM359" s="75">
        <f>(DL359*$D359*$E359*$G359*$M359)</f>
        <v>0</v>
      </c>
      <c r="DN359" s="77">
        <f t="shared" ref="DN359:DO369" si="2031">SUM(N359,P359,R359,T359,V359,X359,Z359,AB359,AD359,AF359,AH359,AJ359,AL359,AP359,AR359,CF359,AT359,AV359,AX359,AZ359,BB359,CJ359,BD359,BF359,BH359,BL359,AN359,BN359,BP359,BR359,BT359,BV359,BX359,BZ359,CB359,CD359,CH359,CL359,CN359,CP359,CR359,CT359,CV359,CX359,BJ359,CZ359,DB359,DD359,DF359,DH359,DJ359,DL359)</f>
        <v>2</v>
      </c>
      <c r="DO359" s="75">
        <f t="shared" si="2031"/>
        <v>304698.23999999999</v>
      </c>
    </row>
    <row r="360" spans="1:119" ht="15.75" customHeight="1" x14ac:dyDescent="0.25">
      <c r="A360" s="78"/>
      <c r="B360" s="79">
        <v>315</v>
      </c>
      <c r="C360" s="60" t="s">
        <v>487</v>
      </c>
      <c r="D360" s="61">
        <v>22900</v>
      </c>
      <c r="E360" s="80">
        <v>3.5</v>
      </c>
      <c r="F360" s="80"/>
      <c r="G360" s="63">
        <v>1</v>
      </c>
      <c r="H360" s="64"/>
      <c r="I360" s="64"/>
      <c r="J360" s="61">
        <v>1.4</v>
      </c>
      <c r="K360" s="61">
        <v>1.68</v>
      </c>
      <c r="L360" s="61">
        <v>2.23</v>
      </c>
      <c r="M360" s="65">
        <v>2.57</v>
      </c>
      <c r="N360" s="68">
        <v>10</v>
      </c>
      <c r="O360" s="67">
        <f t="shared" si="1972"/>
        <v>1234310</v>
      </c>
      <c r="P360" s="68">
        <v>12</v>
      </c>
      <c r="Q360" s="68">
        <f>(P360*$D360*$E360*$G360*$J360*$Q$8)</f>
        <v>1481172.0000000002</v>
      </c>
      <c r="R360" s="68">
        <v>66</v>
      </c>
      <c r="S360" s="67">
        <f>(R360*$D360*$E360*$G360*$J360*$S$8)</f>
        <v>8146446</v>
      </c>
      <c r="T360" s="68">
        <v>5</v>
      </c>
      <c r="U360" s="67">
        <f>(T360/12*7*$D360*$E360*$G360*$J360*$U$8)+(T360/12*5*$D360*$E360*$G360*$J360*$U$9)</f>
        <v>628843.54166666674</v>
      </c>
      <c r="V360" s="68"/>
      <c r="W360" s="67">
        <f>(V360*$D360*$E360*$G360*$J360*$W$8)</f>
        <v>0</v>
      </c>
      <c r="X360" s="68"/>
      <c r="Y360" s="67">
        <f>(X360*$D360*$E360*$G360*$J360*$Y$8)</f>
        <v>0</v>
      </c>
      <c r="Z360" s="68"/>
      <c r="AA360" s="67">
        <f>(Z360*$D360*$E360*$G360*$J360*$AA$8)</f>
        <v>0</v>
      </c>
      <c r="AB360" s="68"/>
      <c r="AC360" s="67">
        <f>(AB360*$D360*$E360*$G360*$J360*$AC$8)</f>
        <v>0</v>
      </c>
      <c r="AD360" s="68">
        <v>5</v>
      </c>
      <c r="AE360" s="67">
        <f>(AD360*$D360*$E360*$G360*$J360*$AE$8)</f>
        <v>617155</v>
      </c>
      <c r="AF360" s="68"/>
      <c r="AG360" s="67">
        <f>(AF360*$D360*$E360*$G360*$J360*$AG$8)</f>
        <v>0</v>
      </c>
      <c r="AH360" s="70"/>
      <c r="AI360" s="67">
        <f>(AH360*$D360*$E360*$G360*$J360*$AI$8)</f>
        <v>0</v>
      </c>
      <c r="AJ360" s="68">
        <v>5</v>
      </c>
      <c r="AK360" s="67">
        <f>(AJ360*$D360*$E360*$G360*$J360*$AK$8)</f>
        <v>617155</v>
      </c>
      <c r="AL360" s="82"/>
      <c r="AM360" s="67">
        <f>(AL360*$D360*$E360*$G360*$K360*$AM$8)</f>
        <v>0</v>
      </c>
      <c r="AN360" s="68">
        <v>3</v>
      </c>
      <c r="AO360" s="73">
        <f>(AN360*$D360*$E360*$G360*$K360*$AO$8)</f>
        <v>444351.60000000003</v>
      </c>
      <c r="AP360" s="68">
        <v>1</v>
      </c>
      <c r="AQ360" s="67">
        <f>(AP360*$D360*$E360*$G360*$J360*$AQ$8)</f>
        <v>112210</v>
      </c>
      <c r="AR360" s="68"/>
      <c r="AS360" s="68">
        <f>(AR360*$D360*$E360*$G360*$J360*$AS$8)</f>
        <v>0</v>
      </c>
      <c r="AT360" s="68"/>
      <c r="AU360" s="68">
        <f>(AT360*$D360*$E360*$G360*$J360*$AU$8)</f>
        <v>0</v>
      </c>
      <c r="AV360" s="68"/>
      <c r="AW360" s="67">
        <f>(AV360*$D360*$E360*$G360*$J360*$AW$8)</f>
        <v>0</v>
      </c>
      <c r="AX360" s="68"/>
      <c r="AY360" s="67">
        <f>(AX360*$D360*$E360*$G360*$J360*$AY$8)</f>
        <v>0</v>
      </c>
      <c r="AZ360" s="68"/>
      <c r="BA360" s="67">
        <f>(AZ360*$D360*$E360*$G360*$J360*$BA$8)</f>
        <v>0</v>
      </c>
      <c r="BB360" s="68"/>
      <c r="BC360" s="67">
        <f>(BB360*$D360*$E360*$G360*$J360*$BC$8)</f>
        <v>0</v>
      </c>
      <c r="BD360" s="68">
        <v>1</v>
      </c>
      <c r="BE360" s="67">
        <f>(BD360*$D360*$E360*$G360*$J360*$BE$8)</f>
        <v>123431.00000000001</v>
      </c>
      <c r="BF360" s="68">
        <v>7</v>
      </c>
      <c r="BG360" s="67">
        <f>(BF360*$D360*$E360*$G360*$K360*$BG$8)</f>
        <v>942564</v>
      </c>
      <c r="BH360" s="68">
        <v>31</v>
      </c>
      <c r="BI360" s="67">
        <f>(BH360*$D360*$E360*$G360*$K360*$BI$8)</f>
        <v>4174212</v>
      </c>
      <c r="BJ360" s="68">
        <v>5</v>
      </c>
      <c r="BK360" s="67">
        <f>(BJ360*$D360*$E360*$G360*$K360*$BK$8)</f>
        <v>774248.99999999988</v>
      </c>
      <c r="BL360" s="68"/>
      <c r="BM360" s="67">
        <f>(BL360*$D360*$E360*$G360*$K360*$BM$8)</f>
        <v>0</v>
      </c>
      <c r="BN360" s="68">
        <v>8</v>
      </c>
      <c r="BO360" s="67">
        <f>(BN360*$D360*$E360*$G360*$K360*$BO$8)</f>
        <v>1184937.6000000001</v>
      </c>
      <c r="BP360" s="68">
        <v>1</v>
      </c>
      <c r="BQ360" s="67">
        <f>(BP360*$D360*$E360*$G360*$K360*$BQ$8)</f>
        <v>134652</v>
      </c>
      <c r="BR360" s="68"/>
      <c r="BS360" s="67">
        <f>(BR360*$D360*$E360*$G360*$K360*$BS$8)</f>
        <v>0</v>
      </c>
      <c r="BT360" s="68"/>
      <c r="BU360" s="67">
        <f>(BT360*$D360*$E360*$G360*$K360*$BU$8)</f>
        <v>0</v>
      </c>
      <c r="BV360" s="68">
        <v>3</v>
      </c>
      <c r="BW360" s="67">
        <f>(BV360*$D360*$E360*$G360*$K360*$BW$8)</f>
        <v>504945</v>
      </c>
      <c r="BX360" s="68"/>
      <c r="BY360" s="67">
        <f>(BX360*$D360*$E360*$G360*$K360*$BY$8)</f>
        <v>0</v>
      </c>
      <c r="BZ360" s="68">
        <v>1</v>
      </c>
      <c r="CA360" s="75">
        <f>(BZ360*$D360*$E360*$G360*$K360*$CA$8)</f>
        <v>134652</v>
      </c>
      <c r="CB360" s="68"/>
      <c r="CC360" s="67">
        <f>(CB360*$D360*$E360*$G360*$J360*$CC$8)</f>
        <v>0</v>
      </c>
      <c r="CD360" s="68">
        <v>25</v>
      </c>
      <c r="CE360" s="67">
        <f>(CD360*$D360*$E360*$G360*$J360*$CE$8)</f>
        <v>3169932.4999999995</v>
      </c>
      <c r="CF360" s="68"/>
      <c r="CG360" s="67">
        <f>(CF360*$D360*$E360*$G360*$J360*$CG$8)</f>
        <v>0</v>
      </c>
      <c r="CH360" s="68"/>
      <c r="CI360" s="68">
        <f>(CH360*$D360*$E360*$G360*$J360*$CI$8)</f>
        <v>0</v>
      </c>
      <c r="CJ360" s="68"/>
      <c r="CK360" s="67">
        <f>(CJ360*$D360*$E360*$G360*$K360*$CK$8)</f>
        <v>0</v>
      </c>
      <c r="CL360" s="68"/>
      <c r="CM360" s="67">
        <f>(CL360*$D360*$E360*$G360*$J360*$CM$8)</f>
        <v>0</v>
      </c>
      <c r="CN360" s="68"/>
      <c r="CO360" s="67">
        <f>(CN360*$D360*$E360*$G360*$J360*$CO$8)</f>
        <v>0</v>
      </c>
      <c r="CP360" s="68"/>
      <c r="CQ360" s="67">
        <f>(CP360*$D360*$E360*$G360*$J360*$CQ$8)</f>
        <v>0</v>
      </c>
      <c r="CR360" s="68"/>
      <c r="CS360" s="67">
        <f>(CR360*$D360*$E360*$G360*$J360*$CS$8)</f>
        <v>0</v>
      </c>
      <c r="CT360" s="68">
        <v>1</v>
      </c>
      <c r="CU360" s="67">
        <f>(CT360*$D360*$E360*$G360*$J360*$CU$8)</f>
        <v>126797.29999999999</v>
      </c>
      <c r="CV360" s="68">
        <v>4</v>
      </c>
      <c r="CW360" s="67">
        <f>(CV360*$D360*$E360*$G360*$K360*$CW$8)</f>
        <v>538608</v>
      </c>
      <c r="CX360" s="82">
        <v>5</v>
      </c>
      <c r="CY360" s="67">
        <f>(CX360*$D360*$E360*$G360*$K360*$CY$8)</f>
        <v>605934</v>
      </c>
      <c r="CZ360" s="68"/>
      <c r="DA360" s="67">
        <f>(CZ360*$D360*$E360*$G360*$J360*$DA$8)</f>
        <v>0</v>
      </c>
      <c r="DB360" s="68"/>
      <c r="DC360" s="73">
        <f>(DB360*$D360*$E360*$G360*$K360*$DC$8)</f>
        <v>0</v>
      </c>
      <c r="DD360" s="68">
        <v>5</v>
      </c>
      <c r="DE360" s="67">
        <f>(DD360*$D360*$E360*$G360*$K360*$DE$8)</f>
        <v>673260</v>
      </c>
      <c r="DF360" s="83"/>
      <c r="DG360" s="67">
        <f>(DF360*$D360*$E360*$G360*$K360*$DG$8)</f>
        <v>0</v>
      </c>
      <c r="DH360" s="68"/>
      <c r="DI360" s="67">
        <f>(DH360*$D360*$E360*$G360*$K360*$DI$8)</f>
        <v>0</v>
      </c>
      <c r="DJ360" s="68"/>
      <c r="DK360" s="67">
        <f>(DJ360*$D360*$E360*$G360*$L360*$DK$8)</f>
        <v>0</v>
      </c>
      <c r="DL360" s="68">
        <v>1</v>
      </c>
      <c r="DM360" s="75">
        <f>(DL360*$D360*$E360*$G360*$M360*$DM$8)</f>
        <v>247182.59999999998</v>
      </c>
      <c r="DN360" s="77">
        <f t="shared" si="2031"/>
        <v>205</v>
      </c>
      <c r="DO360" s="75">
        <f t="shared" si="2031"/>
        <v>26617000.141666669</v>
      </c>
    </row>
    <row r="361" spans="1:119" s="8" customFormat="1" ht="45" customHeight="1" x14ac:dyDescent="0.25">
      <c r="A361" s="78"/>
      <c r="B361" s="79">
        <v>316</v>
      </c>
      <c r="C361" s="60" t="s">
        <v>488</v>
      </c>
      <c r="D361" s="61">
        <v>22900</v>
      </c>
      <c r="E361" s="80">
        <v>5.35</v>
      </c>
      <c r="F361" s="80"/>
      <c r="G361" s="63">
        <v>1</v>
      </c>
      <c r="H361" s="64"/>
      <c r="I361" s="64"/>
      <c r="J361" s="61">
        <v>1.4</v>
      </c>
      <c r="K361" s="61">
        <v>1.68</v>
      </c>
      <c r="L361" s="61">
        <v>2.23</v>
      </c>
      <c r="M361" s="65">
        <v>2.57</v>
      </c>
      <c r="N361" s="68">
        <v>150</v>
      </c>
      <c r="O361" s="67">
        <f>(N361*$D361*$E361*$G361*$J361)</f>
        <v>25728150</v>
      </c>
      <c r="P361" s="68"/>
      <c r="Q361" s="68">
        <f>(P361*$D361*$E361*$G361*$J361)</f>
        <v>0</v>
      </c>
      <c r="R361" s="68">
        <v>10</v>
      </c>
      <c r="S361" s="67">
        <f>(R361*$D361*$E361*$G361*$J361)</f>
        <v>1715210</v>
      </c>
      <c r="T361" s="68"/>
      <c r="U361" s="67">
        <f>(T361*$D361*$E361*$G361*$J361)</f>
        <v>0</v>
      </c>
      <c r="V361" s="68"/>
      <c r="W361" s="67">
        <f>(V361*$D361*$E361*$G361*$J361)</f>
        <v>0</v>
      </c>
      <c r="X361" s="68"/>
      <c r="Y361" s="67">
        <f>(X361*$D361*$E361*$G361*$J361)</f>
        <v>0</v>
      </c>
      <c r="Z361" s="68">
        <v>100</v>
      </c>
      <c r="AA361" s="67">
        <f>(Z361*$D361*$E361*$G361*$J361)</f>
        <v>17152100</v>
      </c>
      <c r="AB361" s="68"/>
      <c r="AC361" s="67">
        <f>(AB361*$D361*$E361*$G361*$J361)</f>
        <v>0</v>
      </c>
      <c r="AD361" s="68"/>
      <c r="AE361" s="67">
        <f>(AD361*$D361*$E361*$G361*$J361)</f>
        <v>0</v>
      </c>
      <c r="AF361" s="68"/>
      <c r="AG361" s="67">
        <f>(AF361*$D361*$E361*$G361*$J361)</f>
        <v>0</v>
      </c>
      <c r="AH361" s="70"/>
      <c r="AI361" s="67">
        <f>(AH361*$D361*$E361*$G361*$J361)</f>
        <v>0</v>
      </c>
      <c r="AJ361" s="68"/>
      <c r="AK361" s="67">
        <f>(AJ361*$D361*$E361*$G361*$J361)</f>
        <v>0</v>
      </c>
      <c r="AL361" s="82">
        <v>0</v>
      </c>
      <c r="AM361" s="67">
        <f>(AL361*$D361*$E361*$G361*$K361)</f>
        <v>0</v>
      </c>
      <c r="AN361" s="68"/>
      <c r="AO361" s="73">
        <f>(AN361*$D361*$E361*$G361*$K361)</f>
        <v>0</v>
      </c>
      <c r="AP361" s="68"/>
      <c r="AQ361" s="67">
        <f>(AP361*$D361*$E361*$G361*$J361)</f>
        <v>0</v>
      </c>
      <c r="AR361" s="68"/>
      <c r="AS361" s="68">
        <f>(AR361*$D361*$E361*$G361*$J361)</f>
        <v>0</v>
      </c>
      <c r="AT361" s="68"/>
      <c r="AU361" s="68">
        <f>(AT361*$D361*$E361*$G361*$J361)</f>
        <v>0</v>
      </c>
      <c r="AV361" s="68"/>
      <c r="AW361" s="67">
        <f>(AV361*$D361*$E361*$G361*$J361)</f>
        <v>0</v>
      </c>
      <c r="AX361" s="68"/>
      <c r="AY361" s="67">
        <f>(AX361*$D361*$E361*$G361*$J361)</f>
        <v>0</v>
      </c>
      <c r="AZ361" s="68"/>
      <c r="BA361" s="67">
        <f>(AZ361*$D361*$E361*$G361*$J361)</f>
        <v>0</v>
      </c>
      <c r="BB361" s="68"/>
      <c r="BC361" s="67">
        <f>(BB361*$D361*$E361*$G361*$J361)</f>
        <v>0</v>
      </c>
      <c r="BD361" s="68"/>
      <c r="BE361" s="67">
        <f>(BD361*$D361*$E361*$G361*$J361)</f>
        <v>0</v>
      </c>
      <c r="BF361" s="68"/>
      <c r="BG361" s="67">
        <f>(BF361*$D361*$E361*$G361*$K361)</f>
        <v>0</v>
      </c>
      <c r="BH361" s="68">
        <v>12</v>
      </c>
      <c r="BI361" s="67">
        <f>(BH361*$D361*$E361*$G361*$K361)</f>
        <v>2469902.4</v>
      </c>
      <c r="BJ361" s="68"/>
      <c r="BK361" s="67">
        <f>(BJ361*$D361*$E361*$G361*$K361)</f>
        <v>0</v>
      </c>
      <c r="BL361" s="68"/>
      <c r="BM361" s="67">
        <f>(BL361*$D361*$E361*$G361*$K361)</f>
        <v>0</v>
      </c>
      <c r="BN361" s="68"/>
      <c r="BO361" s="67">
        <f>(BN361*$D361*$E361*$G361*$K361)</f>
        <v>0</v>
      </c>
      <c r="BP361" s="68"/>
      <c r="BQ361" s="67">
        <f>(BP361*$D361*$E361*$G361*$K361)</f>
        <v>0</v>
      </c>
      <c r="BR361" s="68"/>
      <c r="BS361" s="67">
        <f>(BR361*$D361*$E361*$G361*$K361)</f>
        <v>0</v>
      </c>
      <c r="BT361" s="68"/>
      <c r="BU361" s="67">
        <f>(BT361*$D361*$E361*$G361*$K361)</f>
        <v>0</v>
      </c>
      <c r="BV361" s="68"/>
      <c r="BW361" s="67">
        <f>(BV361*$D361*$E361*$G361*$K361)</f>
        <v>0</v>
      </c>
      <c r="BX361" s="68"/>
      <c r="BY361" s="67">
        <f>(BX361*$D361*$E361*$G361*$K361)</f>
        <v>0</v>
      </c>
      <c r="BZ361" s="68"/>
      <c r="CA361" s="75">
        <f>(BZ361*$D361*$E361*$G361*$K361)</f>
        <v>0</v>
      </c>
      <c r="CB361" s="68"/>
      <c r="CC361" s="67">
        <f>(CB361*$D361*$E361*$G361*$J361)</f>
        <v>0</v>
      </c>
      <c r="CD361" s="68"/>
      <c r="CE361" s="67">
        <f>(CD361*$D361*$E361*$G361*$J361)</f>
        <v>0</v>
      </c>
      <c r="CF361" s="68"/>
      <c r="CG361" s="67">
        <f>(CF361*$D361*$E361*$G361*$J361)</f>
        <v>0</v>
      </c>
      <c r="CH361" s="68"/>
      <c r="CI361" s="68">
        <f>(CH361*$D361*$E361*$G361*$J361)</f>
        <v>0</v>
      </c>
      <c r="CJ361" s="68"/>
      <c r="CK361" s="67">
        <f>(CJ361*$D361*$E361*$G361*$K361)</f>
        <v>0</v>
      </c>
      <c r="CL361" s="68"/>
      <c r="CM361" s="67">
        <f>(CL361*$D361*$E361*$G361*$J361)</f>
        <v>0</v>
      </c>
      <c r="CN361" s="68"/>
      <c r="CO361" s="67">
        <f>(CN361*$D361*$E361*$G361*$J361)</f>
        <v>0</v>
      </c>
      <c r="CP361" s="68"/>
      <c r="CQ361" s="67">
        <f>(CP361*$D361*$E361*$G361*$J361)</f>
        <v>0</v>
      </c>
      <c r="CR361" s="68"/>
      <c r="CS361" s="67">
        <f>(CR361*$D361*$E361*$G361*$J361)</f>
        <v>0</v>
      </c>
      <c r="CT361" s="68"/>
      <c r="CU361" s="67">
        <f>(CT361*$D361*$E361*$G361*$J361)</f>
        <v>0</v>
      </c>
      <c r="CV361" s="68"/>
      <c r="CW361" s="67">
        <f>(CV361*$D361*$E361*$G361*$K361)</f>
        <v>0</v>
      </c>
      <c r="CX361" s="82">
        <v>250</v>
      </c>
      <c r="CY361" s="67">
        <f>(CX361*$D361*$E361*$G361*$K361)</f>
        <v>51456299.999999993</v>
      </c>
      <c r="CZ361" s="68"/>
      <c r="DA361" s="67">
        <f>(CZ361*$D361*$E361*$G361*$J361)</f>
        <v>0</v>
      </c>
      <c r="DB361" s="68"/>
      <c r="DC361" s="73">
        <f>(DB361*$D361*$E361*$G361*$K361)</f>
        <v>0</v>
      </c>
      <c r="DD361" s="68"/>
      <c r="DE361" s="67">
        <f>(DD361*$D361*$E361*$G361*$K361)</f>
        <v>0</v>
      </c>
      <c r="DF361" s="83"/>
      <c r="DG361" s="67">
        <f>(DF361*$D361*$E361*$G361*$K361)</f>
        <v>0</v>
      </c>
      <c r="DH361" s="68"/>
      <c r="DI361" s="67">
        <f>(DH361*$D361*$E361*$G361*$K361)</f>
        <v>0</v>
      </c>
      <c r="DJ361" s="68"/>
      <c r="DK361" s="67">
        <f>(DJ361*$D361*$E361*$G361*$L361)</f>
        <v>0</v>
      </c>
      <c r="DL361" s="68">
        <v>1</v>
      </c>
      <c r="DM361" s="75">
        <f>(DL361*$D361*$E361*$G361*$M361)</f>
        <v>314863.54999999993</v>
      </c>
      <c r="DN361" s="77">
        <f t="shared" si="2031"/>
        <v>523</v>
      </c>
      <c r="DO361" s="75">
        <f t="shared" si="2031"/>
        <v>98836525.949999988</v>
      </c>
    </row>
    <row r="362" spans="1:119" ht="45" customHeight="1" x14ac:dyDescent="0.25">
      <c r="A362" s="78"/>
      <c r="B362" s="79">
        <v>317</v>
      </c>
      <c r="C362" s="60" t="s">
        <v>489</v>
      </c>
      <c r="D362" s="61">
        <v>22900</v>
      </c>
      <c r="E362" s="80">
        <v>0.32</v>
      </c>
      <c r="F362" s="80"/>
      <c r="G362" s="63">
        <v>1</v>
      </c>
      <c r="H362" s="64"/>
      <c r="I362" s="64"/>
      <c r="J362" s="61">
        <v>1.4</v>
      </c>
      <c r="K362" s="61">
        <v>1.68</v>
      </c>
      <c r="L362" s="61">
        <v>2.23</v>
      </c>
      <c r="M362" s="65">
        <v>2.57</v>
      </c>
      <c r="N362" s="68"/>
      <c r="O362" s="67">
        <f t="shared" si="1972"/>
        <v>0</v>
      </c>
      <c r="P362" s="68"/>
      <c r="Q362" s="68">
        <f>(P362*$D362*$E362*$G362*$J362*$Q$8)</f>
        <v>0</v>
      </c>
      <c r="R362" s="68"/>
      <c r="S362" s="67">
        <f>(R362*$D362*$E362*$G362*$J362*$S$8)</f>
        <v>0</v>
      </c>
      <c r="T362" s="68"/>
      <c r="U362" s="67">
        <f t="shared" ref="U362:U364" si="2032">(T362/12*7*$D362*$E362*$G362*$J362*$U$8)+(T362/12*5*$D362*$E362*$G362*$J362*$U$9)</f>
        <v>0</v>
      </c>
      <c r="V362" s="68"/>
      <c r="W362" s="67">
        <f>(V362*$D362*$E362*$G362*$J362*$W$8)</f>
        <v>0</v>
      </c>
      <c r="X362" s="68">
        <v>0</v>
      </c>
      <c r="Y362" s="67">
        <f>(X362*$D362*$E362*$G362*$J362*$Y$8)</f>
        <v>0</v>
      </c>
      <c r="Z362" s="68"/>
      <c r="AA362" s="67">
        <f>(Z362*$D362*$E362*$G362*$J362*$AA$8)</f>
        <v>0</v>
      </c>
      <c r="AB362" s="68">
        <v>0</v>
      </c>
      <c r="AC362" s="67">
        <f>(AB362*$D362*$E362*$G362*$J362*$AC$8)</f>
        <v>0</v>
      </c>
      <c r="AD362" s="68"/>
      <c r="AE362" s="67">
        <f>(AD362*$D362*$E362*$G362*$J362*$AE$8)</f>
        <v>0</v>
      </c>
      <c r="AF362" s="68">
        <v>0</v>
      </c>
      <c r="AG362" s="67">
        <f>(AF362*$D362*$E362*$G362*$J362*$AG$8)</f>
        <v>0</v>
      </c>
      <c r="AH362" s="70"/>
      <c r="AI362" s="67">
        <f>(AH362*$D362*$E362*$G362*$J362*$AI$8)</f>
        <v>0</v>
      </c>
      <c r="AJ362" s="68">
        <v>70</v>
      </c>
      <c r="AK362" s="67">
        <f>(AJ362*$D362*$E362*$G362*$J362*$AK$8)</f>
        <v>789958.4</v>
      </c>
      <c r="AL362" s="82">
        <v>0</v>
      </c>
      <c r="AM362" s="67">
        <f>(AL362*$D362*$E362*$G362*$K362*$AM$8)</f>
        <v>0</v>
      </c>
      <c r="AN362" s="68">
        <v>0</v>
      </c>
      <c r="AO362" s="73">
        <f>(AN362*$D362*$E362*$G362*$K362*$AO$8)</f>
        <v>0</v>
      </c>
      <c r="AP362" s="68"/>
      <c r="AQ362" s="67">
        <f>(AP362*$D362*$E362*$G362*$J362*$AQ$8)</f>
        <v>0</v>
      </c>
      <c r="AR362" s="68">
        <f>16-6</f>
        <v>10</v>
      </c>
      <c r="AS362" s="68">
        <f>(AR362*$D362*$E362*$G362*$J362*$AS$8)</f>
        <v>92332.800000000003</v>
      </c>
      <c r="AT362" s="68">
        <v>2</v>
      </c>
      <c r="AU362" s="68">
        <f>(AT362*$D362*$E362*$G362*$J362*$AU$8)</f>
        <v>23596.159999999996</v>
      </c>
      <c r="AV362" s="68">
        <v>0</v>
      </c>
      <c r="AW362" s="67">
        <f>(AV362*$D362*$E362*$G362*$J362*$AW$8)</f>
        <v>0</v>
      </c>
      <c r="AX362" s="68">
        <v>0</v>
      </c>
      <c r="AY362" s="67">
        <f>(AX362*$D362*$E362*$G362*$J362*$AY$8)</f>
        <v>0</v>
      </c>
      <c r="AZ362" s="68">
        <v>0</v>
      </c>
      <c r="BA362" s="67">
        <f>(AZ362*$D362*$E362*$G362*$J362*$BA$8)</f>
        <v>0</v>
      </c>
      <c r="BB362" s="68"/>
      <c r="BC362" s="67">
        <f>(BB362*$D362*$E362*$G362*$J362*$BC$8)</f>
        <v>0</v>
      </c>
      <c r="BD362" s="68"/>
      <c r="BE362" s="67">
        <f>(BD362*$D362*$E362*$G362*$J362*$BE$8)</f>
        <v>0</v>
      </c>
      <c r="BF362" s="68">
        <v>7</v>
      </c>
      <c r="BG362" s="67">
        <f>(BF362*$D362*$E362*$G362*$K362*$BG$8)</f>
        <v>86177.279999999999</v>
      </c>
      <c r="BH362" s="68">
        <v>7</v>
      </c>
      <c r="BI362" s="67">
        <f>(BH362*$D362*$E362*$G362*$K362*$BI$8)</f>
        <v>86177.279999999999</v>
      </c>
      <c r="BJ362" s="68">
        <v>0</v>
      </c>
      <c r="BK362" s="67">
        <f>(BJ362*$D362*$E362*$G362*$K362*$BK$8)</f>
        <v>0</v>
      </c>
      <c r="BL362" s="68">
        <v>0</v>
      </c>
      <c r="BM362" s="67">
        <f>(BL362*$D362*$E362*$G362*$K362*$BM$8)</f>
        <v>0</v>
      </c>
      <c r="BN362" s="68"/>
      <c r="BO362" s="67">
        <f>(BN362*$D362*$E362*$G362*$K362*$BO$8)</f>
        <v>0</v>
      </c>
      <c r="BP362" s="68"/>
      <c r="BQ362" s="67">
        <f>(BP362*$D362*$E362*$G362*$K362*$BQ$8)</f>
        <v>0</v>
      </c>
      <c r="BR362" s="68"/>
      <c r="BS362" s="67">
        <f>(BR362*$D362*$E362*$G362*$K362*$BS$8)</f>
        <v>0</v>
      </c>
      <c r="BT362" s="68"/>
      <c r="BU362" s="67">
        <f>(BT362*$D362*$E362*$G362*$K362*$BU$8)</f>
        <v>0</v>
      </c>
      <c r="BV362" s="68"/>
      <c r="BW362" s="67">
        <f>(BV362*$D362*$E362*$G362*$K362*$BW$8)</f>
        <v>0</v>
      </c>
      <c r="BX362" s="68"/>
      <c r="BY362" s="67">
        <f>(BX362*$D362*$E362*$G362*$K362*$BY$8)</f>
        <v>0</v>
      </c>
      <c r="BZ362" s="68"/>
      <c r="CA362" s="75">
        <f>(BZ362*$D362*$E362*$G362*$K362*$CA$8)</f>
        <v>0</v>
      </c>
      <c r="CB362" s="68">
        <v>0</v>
      </c>
      <c r="CC362" s="67">
        <f>(CB362*$D362*$E362*$G362*$J362*$CC$8)</f>
        <v>0</v>
      </c>
      <c r="CD362" s="68">
        <v>0</v>
      </c>
      <c r="CE362" s="67">
        <f>(CD362*$D362*$E362*$G362*$J362*$CE$8)</f>
        <v>0</v>
      </c>
      <c r="CF362" s="68">
        <v>0</v>
      </c>
      <c r="CG362" s="67">
        <f>(CF362*$D362*$E362*$G362*$J362*$CG$8)</f>
        <v>0</v>
      </c>
      <c r="CH362" s="68"/>
      <c r="CI362" s="68">
        <f>(CH362*$D362*$E362*$G362*$J362*$CI$8)</f>
        <v>0</v>
      </c>
      <c r="CJ362" s="68"/>
      <c r="CK362" s="67">
        <f>(CJ362*$D362*$E362*$G362*$K362*$CK$8)</f>
        <v>0</v>
      </c>
      <c r="CL362" s="68">
        <v>0</v>
      </c>
      <c r="CM362" s="67">
        <f>(CL362*$D362*$E362*$G362*$J362*$CM$8)</f>
        <v>0</v>
      </c>
      <c r="CN362" s="68"/>
      <c r="CO362" s="67">
        <f>(CN362*$D362*$E362*$G362*$J362*$CO$8)</f>
        <v>0</v>
      </c>
      <c r="CP362" s="68"/>
      <c r="CQ362" s="67">
        <f>(CP362*$D362*$E362*$G362*$J362*$CQ$8)</f>
        <v>0</v>
      </c>
      <c r="CR362" s="68"/>
      <c r="CS362" s="67">
        <f>(CR362*$D362*$E362*$G362*$J362*$CS$8)</f>
        <v>0</v>
      </c>
      <c r="CT362" s="68"/>
      <c r="CU362" s="67">
        <f>(CT362*$D362*$E362*$G362*$J362*$CU$8)</f>
        <v>0</v>
      </c>
      <c r="CV362" s="68">
        <v>0</v>
      </c>
      <c r="CW362" s="67">
        <f>(CV362*$D362*$E362*$G362*$K362*$CW$8)</f>
        <v>0</v>
      </c>
      <c r="CX362" s="82">
        <v>0</v>
      </c>
      <c r="CY362" s="67">
        <f>(CX362*$D362*$E362*$G362*$K362*$CY$8)</f>
        <v>0</v>
      </c>
      <c r="CZ362" s="68"/>
      <c r="DA362" s="67">
        <f>(CZ362*$D362*$E362*$G362*$J362*$DA$8)</f>
        <v>0</v>
      </c>
      <c r="DB362" s="68">
        <v>0</v>
      </c>
      <c r="DC362" s="73">
        <f>(DB362*$D362*$E362*$G362*$K362*$DC$8)</f>
        <v>0</v>
      </c>
      <c r="DD362" s="68">
        <v>0</v>
      </c>
      <c r="DE362" s="67">
        <f>(DD362*$D362*$E362*$G362*$K362*$DE$8)</f>
        <v>0</v>
      </c>
      <c r="DF362" s="83"/>
      <c r="DG362" s="67">
        <f>(DF362*$D362*$E362*$G362*$K362*$DG$8)</f>
        <v>0</v>
      </c>
      <c r="DH362" s="68"/>
      <c r="DI362" s="67">
        <f>(DH362*$D362*$E362*$G362*$K362*$DI$8)</f>
        <v>0</v>
      </c>
      <c r="DJ362" s="68"/>
      <c r="DK362" s="67">
        <f>(DJ362*$D362*$E362*$G362*$L362*$DK$8)</f>
        <v>0</v>
      </c>
      <c r="DL362" s="68"/>
      <c r="DM362" s="93">
        <f>(DL362*$D362*$E362*$G362*$M362*$DM$8)</f>
        <v>0</v>
      </c>
      <c r="DN362" s="77">
        <f t="shared" si="2031"/>
        <v>96</v>
      </c>
      <c r="DO362" s="75">
        <f t="shared" si="2031"/>
        <v>1078241.9200000002</v>
      </c>
    </row>
    <row r="363" spans="1:119" ht="45" customHeight="1" x14ac:dyDescent="0.25">
      <c r="A363" s="78"/>
      <c r="B363" s="79">
        <v>318</v>
      </c>
      <c r="C363" s="60" t="s">
        <v>490</v>
      </c>
      <c r="D363" s="61">
        <v>22900</v>
      </c>
      <c r="E363" s="80">
        <v>0.46</v>
      </c>
      <c r="F363" s="80"/>
      <c r="G363" s="63">
        <v>1</v>
      </c>
      <c r="H363" s="64"/>
      <c r="I363" s="64"/>
      <c r="J363" s="61">
        <v>1.4</v>
      </c>
      <c r="K363" s="61">
        <v>1.68</v>
      </c>
      <c r="L363" s="61">
        <v>2.23</v>
      </c>
      <c r="M363" s="65">
        <v>2.57</v>
      </c>
      <c r="N363" s="68"/>
      <c r="O363" s="67">
        <f t="shared" si="1972"/>
        <v>0</v>
      </c>
      <c r="P363" s="68"/>
      <c r="Q363" s="68">
        <f>(P363*$D363*$E363*$G363*$J363*$Q$8)</f>
        <v>0</v>
      </c>
      <c r="R363" s="68"/>
      <c r="S363" s="67">
        <f>(R363*$D363*$E363*$G363*$J363*$S$8)</f>
        <v>0</v>
      </c>
      <c r="T363" s="68"/>
      <c r="U363" s="67">
        <f t="shared" si="2032"/>
        <v>0</v>
      </c>
      <c r="V363" s="68">
        <v>0</v>
      </c>
      <c r="W363" s="67">
        <f>(V363*$D363*$E363*$G363*$J363*$W$8)</f>
        <v>0</v>
      </c>
      <c r="X363" s="68">
        <v>0</v>
      </c>
      <c r="Y363" s="67">
        <f>(X363*$D363*$E363*$G363*$J363*$Y$8)</f>
        <v>0</v>
      </c>
      <c r="Z363" s="68"/>
      <c r="AA363" s="67">
        <f>(Z363*$D363*$E363*$G363*$J363*$AA$8)</f>
        <v>0</v>
      </c>
      <c r="AB363" s="68">
        <v>0</v>
      </c>
      <c r="AC363" s="67">
        <f>(AB363*$D363*$E363*$G363*$J363*$AC$8)</f>
        <v>0</v>
      </c>
      <c r="AD363" s="68"/>
      <c r="AE363" s="67">
        <f>(AD363*$D363*$E363*$G363*$J363*$AE$8)</f>
        <v>0</v>
      </c>
      <c r="AF363" s="68">
        <v>0</v>
      </c>
      <c r="AG363" s="67">
        <f>(AF363*$D363*$E363*$G363*$J363*$AG$8)</f>
        <v>0</v>
      </c>
      <c r="AH363" s="70"/>
      <c r="AI363" s="67">
        <f>(AH363*$D363*$E363*$G363*$J363*$AI$8)</f>
        <v>0</v>
      </c>
      <c r="AJ363" s="68">
        <v>20</v>
      </c>
      <c r="AK363" s="67">
        <f>(AJ363*$D363*$E363*$G363*$J363*$AK$8)</f>
        <v>324447.2</v>
      </c>
      <c r="AL363" s="82">
        <v>0</v>
      </c>
      <c r="AM363" s="67">
        <f>(AL363*$D363*$E363*$G363*$K363*$AM$8)</f>
        <v>0</v>
      </c>
      <c r="AN363" s="68"/>
      <c r="AO363" s="73">
        <f>(AN363*$D363*$E363*$G363*$K363*$AO$8)</f>
        <v>0</v>
      </c>
      <c r="AP363" s="68"/>
      <c r="AQ363" s="67">
        <f>(AP363*$D363*$E363*$G363*$J363*$AQ$8)</f>
        <v>0</v>
      </c>
      <c r="AR363" s="68">
        <v>0</v>
      </c>
      <c r="AS363" s="68">
        <f>(AR363*$D363*$E363*$G363*$J363*$AS$8)</f>
        <v>0</v>
      </c>
      <c r="AT363" s="68">
        <f>24-12</f>
        <v>12</v>
      </c>
      <c r="AU363" s="68">
        <f>(AT363*$D363*$E363*$G363*$J363*$AU$8)</f>
        <v>203516.87999999998</v>
      </c>
      <c r="AV363" s="68">
        <v>0</v>
      </c>
      <c r="AW363" s="67">
        <f>(AV363*$D363*$E363*$G363*$J363*$AW$8)</f>
        <v>0</v>
      </c>
      <c r="AX363" s="68">
        <v>0</v>
      </c>
      <c r="AY363" s="67">
        <f>(AX363*$D363*$E363*$G363*$J363*$AY$8)</f>
        <v>0</v>
      </c>
      <c r="AZ363" s="68">
        <v>0</v>
      </c>
      <c r="BA363" s="67">
        <f>(AZ363*$D363*$E363*$G363*$J363*$BA$8)</f>
        <v>0</v>
      </c>
      <c r="BB363" s="68"/>
      <c r="BC363" s="67">
        <f>(BB363*$D363*$E363*$G363*$J363*$BC$8)</f>
        <v>0</v>
      </c>
      <c r="BD363" s="68"/>
      <c r="BE363" s="67">
        <f>(BD363*$D363*$E363*$G363*$J363*$BE$8)</f>
        <v>0</v>
      </c>
      <c r="BF363" s="68">
        <v>5</v>
      </c>
      <c r="BG363" s="67">
        <f>(BF363*$D363*$E363*$G363*$K363*$BG$8)</f>
        <v>88485.599999999991</v>
      </c>
      <c r="BH363" s="68">
        <v>0</v>
      </c>
      <c r="BI363" s="67">
        <f>(BH363*$D363*$E363*$G363*$K363*$BI$8)</f>
        <v>0</v>
      </c>
      <c r="BJ363" s="68"/>
      <c r="BK363" s="67">
        <f>(BJ363*$D363*$E363*$G363*$K363*$BK$8)</f>
        <v>0</v>
      </c>
      <c r="BL363" s="68">
        <v>0</v>
      </c>
      <c r="BM363" s="67">
        <f>(BL363*$D363*$E363*$G363*$K363*$BM$8)</f>
        <v>0</v>
      </c>
      <c r="BN363" s="68">
        <f>19-10</f>
        <v>9</v>
      </c>
      <c r="BO363" s="67">
        <f>(BN363*$D363*$E363*$G363*$K363*$BO$8)</f>
        <v>175201.48800000001</v>
      </c>
      <c r="BP363" s="68"/>
      <c r="BQ363" s="67">
        <f>(BP363*$D363*$E363*$G363*$K363*$BQ$8)</f>
        <v>0</v>
      </c>
      <c r="BR363" s="68"/>
      <c r="BS363" s="67">
        <f>(BR363*$D363*$E363*$G363*$K363*$BS$8)</f>
        <v>0</v>
      </c>
      <c r="BT363" s="68">
        <v>1</v>
      </c>
      <c r="BU363" s="67">
        <f>(BT363*$D363*$E363*$G363*$K363*$BU$8)</f>
        <v>15927.407999999999</v>
      </c>
      <c r="BV363" s="68"/>
      <c r="BW363" s="67">
        <f>(BV363*$D363*$E363*$G363*$K363*$BW$8)</f>
        <v>0</v>
      </c>
      <c r="BX363" s="68"/>
      <c r="BY363" s="67">
        <f>(BX363*$D363*$E363*$G363*$K363*$BY$8)</f>
        <v>0</v>
      </c>
      <c r="BZ363" s="68">
        <v>1</v>
      </c>
      <c r="CA363" s="75">
        <f>(BZ363*$D363*$E363*$G363*$K363*$CA$8)</f>
        <v>17697.12</v>
      </c>
      <c r="CB363" s="68">
        <v>0</v>
      </c>
      <c r="CC363" s="67">
        <f>(CB363*$D363*$E363*$G363*$J363*$CC$8)</f>
        <v>0</v>
      </c>
      <c r="CD363" s="68">
        <v>1</v>
      </c>
      <c r="CE363" s="67">
        <f>(CD363*$D363*$E363*$G363*$J363*$CE$8)</f>
        <v>16664.787999999997</v>
      </c>
      <c r="CF363" s="68">
        <v>0</v>
      </c>
      <c r="CG363" s="67">
        <f>(CF363*$D363*$E363*$G363*$J363*$CG$8)</f>
        <v>0</v>
      </c>
      <c r="CH363" s="68"/>
      <c r="CI363" s="68">
        <f>(CH363*$D363*$E363*$G363*$J363*$CI$8)</f>
        <v>0</v>
      </c>
      <c r="CJ363" s="68"/>
      <c r="CK363" s="67">
        <f>(CJ363*$D363*$E363*$G363*$K363*$CK$8)</f>
        <v>0</v>
      </c>
      <c r="CL363" s="68">
        <v>0</v>
      </c>
      <c r="CM363" s="67">
        <f>(CL363*$D363*$E363*$G363*$J363*$CM$8)</f>
        <v>0</v>
      </c>
      <c r="CN363" s="68"/>
      <c r="CO363" s="67">
        <f>(CN363*$D363*$E363*$G363*$J363*$CO$8)</f>
        <v>0</v>
      </c>
      <c r="CP363" s="68"/>
      <c r="CQ363" s="67">
        <f>(CP363*$D363*$E363*$G363*$J363*$CQ$8)</f>
        <v>0</v>
      </c>
      <c r="CR363" s="68"/>
      <c r="CS363" s="67">
        <f>(CR363*$D363*$E363*$G363*$J363*$CS$8)</f>
        <v>0</v>
      </c>
      <c r="CT363" s="68"/>
      <c r="CU363" s="67">
        <f>(CT363*$D363*$E363*$G363*$J363*$CU$8)</f>
        <v>0</v>
      </c>
      <c r="CV363" s="68"/>
      <c r="CW363" s="67">
        <f>(CV363*$D363*$E363*$G363*$K363*$CW$8)</f>
        <v>0</v>
      </c>
      <c r="CX363" s="82">
        <v>0</v>
      </c>
      <c r="CY363" s="67">
        <f>(CX363*$D363*$E363*$G363*$K363*$CY$8)</f>
        <v>0</v>
      </c>
      <c r="CZ363" s="68"/>
      <c r="DA363" s="67">
        <f>(CZ363*$D363*$E363*$G363*$J363*$DA$8)</f>
        <v>0</v>
      </c>
      <c r="DB363" s="68">
        <v>0</v>
      </c>
      <c r="DC363" s="73">
        <f>(DB363*$D363*$E363*$G363*$K363*$DC$8)</f>
        <v>0</v>
      </c>
      <c r="DD363" s="68"/>
      <c r="DE363" s="67">
        <f>(DD363*$D363*$E363*$G363*$K363*$DE$8)</f>
        <v>0</v>
      </c>
      <c r="DF363" s="83"/>
      <c r="DG363" s="67">
        <f>(DF363*$D363*$E363*$G363*$K363*$DG$8)</f>
        <v>0</v>
      </c>
      <c r="DH363" s="68">
        <v>16</v>
      </c>
      <c r="DI363" s="67">
        <f>(DH363*$D363*$E363*$G363*$K363*$DI$8)</f>
        <v>319963.92959999997</v>
      </c>
      <c r="DJ363" s="68">
        <v>9</v>
      </c>
      <c r="DK363" s="67">
        <f>(DJ363*$D363*$E363*$G363*$L363*$DK$8)</f>
        <v>253700.856</v>
      </c>
      <c r="DL363" s="68"/>
      <c r="DM363" s="93">
        <f>(DL363*$D363*$E363*$G363*$M363*$DM$8)</f>
        <v>0</v>
      </c>
      <c r="DN363" s="77">
        <f t="shared" si="2031"/>
        <v>74</v>
      </c>
      <c r="DO363" s="75">
        <f t="shared" si="2031"/>
        <v>1415605.2695999998</v>
      </c>
    </row>
    <row r="364" spans="1:119" ht="30" customHeight="1" x14ac:dyDescent="0.25">
      <c r="A364" s="78"/>
      <c r="B364" s="79">
        <v>319</v>
      </c>
      <c r="C364" s="60" t="s">
        <v>491</v>
      </c>
      <c r="D364" s="61">
        <v>22900</v>
      </c>
      <c r="E364" s="80">
        <v>8.4</v>
      </c>
      <c r="F364" s="80"/>
      <c r="G364" s="63">
        <v>1</v>
      </c>
      <c r="H364" s="64"/>
      <c r="I364" s="64"/>
      <c r="J364" s="61">
        <v>1.4</v>
      </c>
      <c r="K364" s="61">
        <v>1.68</v>
      </c>
      <c r="L364" s="61">
        <v>2.23</v>
      </c>
      <c r="M364" s="65">
        <v>2.57</v>
      </c>
      <c r="N364" s="68"/>
      <c r="O364" s="67">
        <f t="shared" si="1972"/>
        <v>0</v>
      </c>
      <c r="P364" s="68"/>
      <c r="Q364" s="68">
        <f>(P364*$D364*$E364*$G364*$J364*$Q$8)</f>
        <v>0</v>
      </c>
      <c r="R364" s="68"/>
      <c r="S364" s="67">
        <f>(R364*$D364*$E364*$G364*$J364*$S$8)</f>
        <v>0</v>
      </c>
      <c r="T364" s="68"/>
      <c r="U364" s="67">
        <f t="shared" si="2032"/>
        <v>0</v>
      </c>
      <c r="V364" s="68"/>
      <c r="W364" s="67">
        <f>(V364*$D364*$E364*$G364*$J364*$W$8)</f>
        <v>0</v>
      </c>
      <c r="X364" s="68"/>
      <c r="Y364" s="67">
        <f>(X364*$D364*$E364*$G364*$J364*$Y$8)</f>
        <v>0</v>
      </c>
      <c r="Z364" s="68"/>
      <c r="AA364" s="67">
        <f>(Z364*$D364*$E364*$G364*$J364*$AA$8)</f>
        <v>0</v>
      </c>
      <c r="AB364" s="68"/>
      <c r="AC364" s="67">
        <f>(AB364*$D364*$E364*$G364*$J364*$AC$8)</f>
        <v>0</v>
      </c>
      <c r="AD364" s="68"/>
      <c r="AE364" s="67">
        <f>(AD364*$D364*$E364*$G364*$J364*$AE$8)</f>
        <v>0</v>
      </c>
      <c r="AF364" s="68"/>
      <c r="AG364" s="67">
        <f>(AF364*$D364*$E364*$G364*$J364*$AG$8)</f>
        <v>0</v>
      </c>
      <c r="AH364" s="70"/>
      <c r="AI364" s="67">
        <f>(AH364*$D364*$E364*$G364*$J364*$AI$8)</f>
        <v>0</v>
      </c>
      <c r="AJ364" s="68"/>
      <c r="AK364" s="67">
        <f>(AJ364*$D364*$E364*$G364*$J364*$AK$8)</f>
        <v>0</v>
      </c>
      <c r="AL364" s="82">
        <v>0</v>
      </c>
      <c r="AM364" s="67">
        <f>(AL364*$D364*$E364*$G364*$K364*$AM$8)</f>
        <v>0</v>
      </c>
      <c r="AN364" s="68"/>
      <c r="AO364" s="73">
        <f>(AN364*$D364*$E364*$G364*$K364*$AO$8)</f>
        <v>0</v>
      </c>
      <c r="AP364" s="68"/>
      <c r="AQ364" s="67">
        <f>(AP364*$D364*$E364*$G364*$J364*$AQ$8)</f>
        <v>0</v>
      </c>
      <c r="AR364" s="68"/>
      <c r="AS364" s="68">
        <f>(AR364*$D364*$E364*$G364*$J364*$AS$8)</f>
        <v>0</v>
      </c>
      <c r="AT364" s="68"/>
      <c r="AU364" s="68">
        <f>(AT364*$D364*$E364*$G364*$J364*$AU$8)</f>
        <v>0</v>
      </c>
      <c r="AV364" s="68"/>
      <c r="AW364" s="67">
        <f>(AV364*$D364*$E364*$G364*$J364*$AW$8)</f>
        <v>0</v>
      </c>
      <c r="AX364" s="68"/>
      <c r="AY364" s="67">
        <f>(AX364*$D364*$E364*$G364*$J364*$AY$8)</f>
        <v>0</v>
      </c>
      <c r="AZ364" s="68"/>
      <c r="BA364" s="67">
        <f>(AZ364*$D364*$E364*$G364*$J364*$BA$8)</f>
        <v>0</v>
      </c>
      <c r="BB364" s="68"/>
      <c r="BC364" s="67">
        <f>(BB364*$D364*$E364*$G364*$J364*$BC$8)</f>
        <v>0</v>
      </c>
      <c r="BD364" s="68"/>
      <c r="BE364" s="67">
        <f>(BD364*$D364*$E364*$G364*$J364*$BE$8)</f>
        <v>0</v>
      </c>
      <c r="BF364" s="68"/>
      <c r="BG364" s="67">
        <f>(BF364*$D364*$E364*$G364*$K364*$BG$8)</f>
        <v>0</v>
      </c>
      <c r="BH364" s="68"/>
      <c r="BI364" s="67">
        <f>(BH364*$D364*$E364*$G364*$K364*$BI$8)</f>
        <v>0</v>
      </c>
      <c r="BJ364" s="68"/>
      <c r="BK364" s="67">
        <f>(BJ364*$D364*$E364*$G364*$K364*$BK$8)</f>
        <v>0</v>
      </c>
      <c r="BL364" s="68"/>
      <c r="BM364" s="67">
        <f>(BL364*$D364*$E364*$G364*$K364*$BM$8)</f>
        <v>0</v>
      </c>
      <c r="BN364" s="68"/>
      <c r="BO364" s="67">
        <f>(BN364*$D364*$E364*$G364*$K364*$BO$8)</f>
        <v>0</v>
      </c>
      <c r="BP364" s="68"/>
      <c r="BQ364" s="67">
        <f>(BP364*$D364*$E364*$G364*$K364*$BQ$8)</f>
        <v>0</v>
      </c>
      <c r="BR364" s="68"/>
      <c r="BS364" s="67">
        <f>(BR364*$D364*$E364*$G364*$K364*$BS$8)</f>
        <v>0</v>
      </c>
      <c r="BT364" s="68"/>
      <c r="BU364" s="67">
        <f>(BT364*$D364*$E364*$G364*$K364*$BU$8)</f>
        <v>0</v>
      </c>
      <c r="BV364" s="68"/>
      <c r="BW364" s="67">
        <f>(BV364*$D364*$E364*$G364*$K364*$BW$8)</f>
        <v>0</v>
      </c>
      <c r="BX364" s="68"/>
      <c r="BY364" s="67">
        <f>(BX364*$D364*$E364*$G364*$K364*$BY$8)</f>
        <v>0</v>
      </c>
      <c r="BZ364" s="68"/>
      <c r="CA364" s="75">
        <f>(BZ364*$D364*$E364*$G364*$K364*$CA$8)</f>
        <v>0</v>
      </c>
      <c r="CB364" s="68"/>
      <c r="CC364" s="67">
        <f>(CB364*$D364*$E364*$G364*$J364*$CC$8)</f>
        <v>0</v>
      </c>
      <c r="CD364" s="68"/>
      <c r="CE364" s="67">
        <f>(CD364*$D364*$E364*$G364*$J364*$CE$8)</f>
        <v>0</v>
      </c>
      <c r="CF364" s="68"/>
      <c r="CG364" s="67">
        <f>(CF364*$D364*$E364*$G364*$J364*$CG$8)</f>
        <v>0</v>
      </c>
      <c r="CH364" s="68"/>
      <c r="CI364" s="68">
        <f>(CH364*$D364*$E364*$G364*$J364*$CI$8)</f>
        <v>0</v>
      </c>
      <c r="CJ364" s="68"/>
      <c r="CK364" s="67">
        <f>(CJ364*$D364*$E364*$G364*$K364*$CK$8)</f>
        <v>0</v>
      </c>
      <c r="CL364" s="68"/>
      <c r="CM364" s="67">
        <f>(CL364*$D364*$E364*$G364*$J364*$CM$8)</f>
        <v>0</v>
      </c>
      <c r="CN364" s="68"/>
      <c r="CO364" s="67">
        <f>(CN364*$D364*$E364*$G364*$J364*$CO$8)</f>
        <v>0</v>
      </c>
      <c r="CP364" s="68"/>
      <c r="CQ364" s="67">
        <f>(CP364*$D364*$E364*$G364*$J364*$CQ$8)</f>
        <v>0</v>
      </c>
      <c r="CR364" s="68"/>
      <c r="CS364" s="67">
        <f>(CR364*$D364*$E364*$G364*$J364*$CS$8)</f>
        <v>0</v>
      </c>
      <c r="CT364" s="68"/>
      <c r="CU364" s="67">
        <f>(CT364*$D364*$E364*$G364*$J364*$CU$8)</f>
        <v>0</v>
      </c>
      <c r="CV364" s="68"/>
      <c r="CW364" s="67">
        <f>(CV364*$D364*$E364*$G364*$K364*$CW$8)</f>
        <v>0</v>
      </c>
      <c r="CX364" s="82">
        <v>0</v>
      </c>
      <c r="CY364" s="67">
        <f>(CX364*$D364*$E364*$G364*$K364*$CY$8)</f>
        <v>0</v>
      </c>
      <c r="CZ364" s="68"/>
      <c r="DA364" s="67">
        <f>(CZ364*$D364*$E364*$G364*$J364*$DA$8)</f>
        <v>0</v>
      </c>
      <c r="DB364" s="68"/>
      <c r="DC364" s="73">
        <f>(DB364*$D364*$E364*$G364*$K364*$DC$8)</f>
        <v>0</v>
      </c>
      <c r="DD364" s="68"/>
      <c r="DE364" s="67">
        <f>(DD364*$D364*$E364*$G364*$K364*$DE$8)</f>
        <v>0</v>
      </c>
      <c r="DF364" s="83"/>
      <c r="DG364" s="67">
        <f>(DF364*$D364*$E364*$G364*$K364*$DG$8)</f>
        <v>0</v>
      </c>
      <c r="DH364" s="68"/>
      <c r="DI364" s="67">
        <f>(DH364*$D364*$E364*$G364*$K364*$DI$8)</f>
        <v>0</v>
      </c>
      <c r="DJ364" s="68"/>
      <c r="DK364" s="67">
        <f>(DJ364*$D364*$E364*$G364*$L364*$DK$8)</f>
        <v>0</v>
      </c>
      <c r="DL364" s="68"/>
      <c r="DM364" s="93">
        <f>(DL364*$D364*$E364*$G364*$M364*$DM$8)</f>
        <v>0</v>
      </c>
      <c r="DN364" s="77">
        <f t="shared" si="2031"/>
        <v>0</v>
      </c>
      <c r="DO364" s="75">
        <f t="shared" si="2031"/>
        <v>0</v>
      </c>
    </row>
    <row r="365" spans="1:119" ht="30" customHeight="1" x14ac:dyDescent="0.25">
      <c r="A365" s="78"/>
      <c r="B365" s="79">
        <v>320</v>
      </c>
      <c r="C365" s="60" t="s">
        <v>492</v>
      </c>
      <c r="D365" s="61">
        <v>22900</v>
      </c>
      <c r="E365" s="80">
        <v>2.3199999999999998</v>
      </c>
      <c r="F365" s="80"/>
      <c r="G365" s="63">
        <v>1</v>
      </c>
      <c r="H365" s="64"/>
      <c r="I365" s="64"/>
      <c r="J365" s="61">
        <v>1.4</v>
      </c>
      <c r="K365" s="61">
        <v>1.68</v>
      </c>
      <c r="L365" s="61">
        <v>2.23</v>
      </c>
      <c r="M365" s="65">
        <v>2.57</v>
      </c>
      <c r="N365" s="68"/>
      <c r="O365" s="67">
        <f>(N365*$D365*$E365*$G365*$J365)</f>
        <v>0</v>
      </c>
      <c r="P365" s="68"/>
      <c r="Q365" s="68">
        <f>(P365*$D365*$E365*$G365*$J365)</f>
        <v>0</v>
      </c>
      <c r="R365" s="68"/>
      <c r="S365" s="67">
        <f>(R365*$D365*$E365*$G365*$J365)</f>
        <v>0</v>
      </c>
      <c r="T365" s="68"/>
      <c r="U365" s="67">
        <f>(T365*$D365*$E365*$G365*$J365)</f>
        <v>0</v>
      </c>
      <c r="V365" s="68"/>
      <c r="W365" s="67">
        <f>(V365*$D365*$E365*$G365*$J365)</f>
        <v>0</v>
      </c>
      <c r="X365" s="68"/>
      <c r="Y365" s="67">
        <f>(X365*$D365*$E365*$G365*$J365)</f>
        <v>0</v>
      </c>
      <c r="Z365" s="68"/>
      <c r="AA365" s="67">
        <f>(Z365*$D365*$E365*$G365*$J365)</f>
        <v>0</v>
      </c>
      <c r="AB365" s="68"/>
      <c r="AC365" s="67">
        <f>(AB365*$D365*$E365*$G365*$J365)</f>
        <v>0</v>
      </c>
      <c r="AD365" s="68"/>
      <c r="AE365" s="67">
        <f>(AD365*$D365*$E365*$G365*$J365)</f>
        <v>0</v>
      </c>
      <c r="AF365" s="68"/>
      <c r="AG365" s="67">
        <f>(AF365*$D365*$E365*$G365*$J365)</f>
        <v>0</v>
      </c>
      <c r="AH365" s="70"/>
      <c r="AI365" s="67">
        <f>(AH365*$D365*$E365*$G365*$J365)</f>
        <v>0</v>
      </c>
      <c r="AJ365" s="68"/>
      <c r="AK365" s="67">
        <f>(AJ365*$D365*$E365*$G365*$J365)</f>
        <v>0</v>
      </c>
      <c r="AL365" s="82">
        <v>0</v>
      </c>
      <c r="AM365" s="67">
        <f>(AL365*$D365*$E365*$G365*$K365)</f>
        <v>0</v>
      </c>
      <c r="AN365" s="68"/>
      <c r="AO365" s="73">
        <f>(AN365*$D365*$E365*$G365*$K365)</f>
        <v>0</v>
      </c>
      <c r="AP365" s="68"/>
      <c r="AQ365" s="67">
        <f>(AP365*$D365*$E365*$G365*$J365)</f>
        <v>0</v>
      </c>
      <c r="AR365" s="68"/>
      <c r="AS365" s="68">
        <f>(AR365*$D365*$E365*$G365*$J365)</f>
        <v>0</v>
      </c>
      <c r="AT365" s="68"/>
      <c r="AU365" s="68">
        <f>(AT365*$D365*$E365*$G365*$J365)</f>
        <v>0</v>
      </c>
      <c r="AV365" s="68"/>
      <c r="AW365" s="67">
        <f>(AV365*$D365*$E365*$G365*$J365)</f>
        <v>0</v>
      </c>
      <c r="AX365" s="68"/>
      <c r="AY365" s="67">
        <f>(AX365*$D365*$E365*$G365*$J365)</f>
        <v>0</v>
      </c>
      <c r="AZ365" s="68"/>
      <c r="BA365" s="67">
        <f>(AZ365*$D365*$E365*$G365*$J365)</f>
        <v>0</v>
      </c>
      <c r="BB365" s="68"/>
      <c r="BC365" s="67">
        <f>(BB365*$D365*$E365*$G365*$J365)</f>
        <v>0</v>
      </c>
      <c r="BD365" s="68"/>
      <c r="BE365" s="67">
        <f>(BD365*$D365*$E365*$G365*$J365)</f>
        <v>0</v>
      </c>
      <c r="BF365" s="68"/>
      <c r="BG365" s="67">
        <f>(BF365*$D365*$E365*$G365*$K365)</f>
        <v>0</v>
      </c>
      <c r="BH365" s="68"/>
      <c r="BI365" s="67">
        <f>(BH365*$D365*$E365*$G365*$K365)</f>
        <v>0</v>
      </c>
      <c r="BJ365" s="68"/>
      <c r="BK365" s="67">
        <f>(BJ365*$D365*$E365*$G365*$K365)</f>
        <v>0</v>
      </c>
      <c r="BL365" s="68"/>
      <c r="BM365" s="67">
        <f>(BL365*$D365*$E365*$G365*$K365)</f>
        <v>0</v>
      </c>
      <c r="BN365" s="68"/>
      <c r="BO365" s="67">
        <f>(BN365*$D365*$E365*$G365*$K365)</f>
        <v>0</v>
      </c>
      <c r="BP365" s="68"/>
      <c r="BQ365" s="67">
        <f>(BP365*$D365*$E365*$G365*$K365)</f>
        <v>0</v>
      </c>
      <c r="BR365" s="68"/>
      <c r="BS365" s="67">
        <f>(BR365*$D365*$E365*$G365*$K365)</f>
        <v>0</v>
      </c>
      <c r="BT365" s="68"/>
      <c r="BU365" s="67">
        <f>(BT365*$D365*$E365*$G365*$K365)</f>
        <v>0</v>
      </c>
      <c r="BV365" s="68"/>
      <c r="BW365" s="67">
        <f>(BV365*$D365*$E365*$G365*$K365)</f>
        <v>0</v>
      </c>
      <c r="BX365" s="68"/>
      <c r="BY365" s="67">
        <f>(BX365*$D365*$E365*$G365*$K365)</f>
        <v>0</v>
      </c>
      <c r="BZ365" s="68"/>
      <c r="CA365" s="75">
        <f>(BZ365*$D365*$E365*$G365*$K365)</f>
        <v>0</v>
      </c>
      <c r="CB365" s="68"/>
      <c r="CC365" s="67">
        <f>(CB365*$D365*$E365*$G365*$J365)</f>
        <v>0</v>
      </c>
      <c r="CD365" s="68"/>
      <c r="CE365" s="67">
        <f>(CD365*$D365*$E365*$G365*$J365)</f>
        <v>0</v>
      </c>
      <c r="CF365" s="68"/>
      <c r="CG365" s="67">
        <f>(CF365*$D365*$E365*$G365*$J365)</f>
        <v>0</v>
      </c>
      <c r="CH365" s="68"/>
      <c r="CI365" s="68">
        <f>(CH365*$D365*$E365*$G365*$J365)</f>
        <v>0</v>
      </c>
      <c r="CJ365" s="68"/>
      <c r="CK365" s="67">
        <f>(CJ365*$D365*$E365*$G365*$K365)</f>
        <v>0</v>
      </c>
      <c r="CL365" s="68"/>
      <c r="CM365" s="67">
        <f>(CL365*$D365*$E365*$G365*$J365)</f>
        <v>0</v>
      </c>
      <c r="CN365" s="68"/>
      <c r="CO365" s="67">
        <f>(CN365*$D365*$E365*$G365*$J365)</f>
        <v>0</v>
      </c>
      <c r="CP365" s="68"/>
      <c r="CQ365" s="67">
        <f>(CP365*$D365*$E365*$G365*$J365)</f>
        <v>0</v>
      </c>
      <c r="CR365" s="68"/>
      <c r="CS365" s="67">
        <f>(CR365*$D365*$E365*$G365*$J365)</f>
        <v>0</v>
      </c>
      <c r="CT365" s="68"/>
      <c r="CU365" s="67">
        <f>(CT365*$D365*$E365*$G365*$J365)</f>
        <v>0</v>
      </c>
      <c r="CV365" s="68"/>
      <c r="CW365" s="67">
        <f>(CV365*$D365*$E365*$G365*$K365)</f>
        <v>0</v>
      </c>
      <c r="CX365" s="82">
        <v>0</v>
      </c>
      <c r="CY365" s="67">
        <f>(CX365*$D365*$E365*$G365*$K365)</f>
        <v>0</v>
      </c>
      <c r="CZ365" s="68"/>
      <c r="DA365" s="67">
        <f>(CZ365*$D365*$E365*$G365*$J365)</f>
        <v>0</v>
      </c>
      <c r="DB365" s="68"/>
      <c r="DC365" s="73">
        <f>(DB365*$D365*$E365*$G365*$K365)</f>
        <v>0</v>
      </c>
      <c r="DD365" s="68"/>
      <c r="DE365" s="67">
        <f>(DD365*$D365*$E365*$G365*$K365)</f>
        <v>0</v>
      </c>
      <c r="DF365" s="83"/>
      <c r="DG365" s="67">
        <f>(DF365*$D365*$E365*$G365*$K365)</f>
        <v>0</v>
      </c>
      <c r="DH365" s="68"/>
      <c r="DI365" s="67">
        <f>(DH365*$D365*$E365*$G365*$K365)</f>
        <v>0</v>
      </c>
      <c r="DJ365" s="68"/>
      <c r="DK365" s="67">
        <f>(DJ365*$D365*$E365*$G365*$L365)</f>
        <v>0</v>
      </c>
      <c r="DL365" s="78"/>
      <c r="DM365" s="75">
        <f>(DL365*$D365*$E365*$G365*$M365)</f>
        <v>0</v>
      </c>
      <c r="DN365" s="77">
        <f t="shared" si="2031"/>
        <v>0</v>
      </c>
      <c r="DO365" s="75">
        <f t="shared" si="2031"/>
        <v>0</v>
      </c>
    </row>
    <row r="366" spans="1:119" ht="66.75" customHeight="1" x14ac:dyDescent="0.25">
      <c r="A366" s="78"/>
      <c r="B366" s="79">
        <v>321</v>
      </c>
      <c r="C366" s="60" t="s">
        <v>493</v>
      </c>
      <c r="D366" s="61">
        <v>22900</v>
      </c>
      <c r="E366" s="87">
        <v>18.149999999999999</v>
      </c>
      <c r="F366" s="87"/>
      <c r="G366" s="63">
        <v>1</v>
      </c>
      <c r="H366" s="64"/>
      <c r="I366" s="64"/>
      <c r="J366" s="61">
        <v>1.4</v>
      </c>
      <c r="K366" s="61">
        <v>1.68</v>
      </c>
      <c r="L366" s="61">
        <v>2.23</v>
      </c>
      <c r="M366" s="65">
        <v>2.57</v>
      </c>
      <c r="N366" s="68">
        <v>16</v>
      </c>
      <c r="O366" s="67">
        <f t="shared" ref="O366:O369" si="2033">(N366*$D366*$E366*$G366*$J366*$O$8)</f>
        <v>10241246.399999999</v>
      </c>
      <c r="P366" s="68"/>
      <c r="Q366" s="68">
        <f>(P366*$D366*$E366*$G366*$J366*$Q$8)</f>
        <v>0</v>
      </c>
      <c r="R366" s="68">
        <v>10</v>
      </c>
      <c r="S366" s="67">
        <f>(R366*$D366*$E366*$G366*$J366*$S$8)</f>
        <v>6400778.9999999991</v>
      </c>
      <c r="T366" s="68"/>
      <c r="U366" s="67">
        <f t="shared" ref="U366:U369" si="2034">(T366/12*7*$D366*$E366*$G366*$J366*$U$8)+(T366/12*5*$D366*$E366*$G366*$J366*$U$9)</f>
        <v>0</v>
      </c>
      <c r="V366" s="68"/>
      <c r="W366" s="67">
        <f>(V366*$D366*$E366*$G366*$J366*$W$8)</f>
        <v>0</v>
      </c>
      <c r="X366" s="68"/>
      <c r="Y366" s="67">
        <f>(X366*$D366*$E366*$G366*$J366*$Y$8)</f>
        <v>0</v>
      </c>
      <c r="Z366" s="68"/>
      <c r="AA366" s="67">
        <f>(Z366*$D366*$E366*$G366*$J366*$AA$8)</f>
        <v>0</v>
      </c>
      <c r="AB366" s="68"/>
      <c r="AC366" s="67">
        <f>(AB366*$D366*$E366*$G366*$J366*$AC$8)</f>
        <v>0</v>
      </c>
      <c r="AD366" s="68"/>
      <c r="AE366" s="67">
        <f>(AD366*$D366*$E366*$G366*$J366*$AE$8)</f>
        <v>0</v>
      </c>
      <c r="AF366" s="68"/>
      <c r="AG366" s="67">
        <f>(AF366*$D366*$E366*$G366*$J366*$AG$8)</f>
        <v>0</v>
      </c>
      <c r="AH366" s="70"/>
      <c r="AI366" s="67">
        <f>(AH366*$D366*$E366*$G366*$J366*$AI$8)</f>
        <v>0</v>
      </c>
      <c r="AJ366" s="68">
        <v>3</v>
      </c>
      <c r="AK366" s="67">
        <f>(AJ366*$D366*$E366*$G366*$J366*$AK$8)</f>
        <v>1920233.7000000002</v>
      </c>
      <c r="AL366" s="82"/>
      <c r="AM366" s="67">
        <f>(AL366*$D366*$E366*$G366*$K366*$AM$8)</f>
        <v>0</v>
      </c>
      <c r="AN366" s="68"/>
      <c r="AO366" s="73">
        <f>(AN366*$D366*$E366*$G366*$K366*$AO$8)</f>
        <v>0</v>
      </c>
      <c r="AP366" s="68"/>
      <c r="AQ366" s="67">
        <f>(AP366*$D366*$E366*$G366*$J366*$AQ$8)</f>
        <v>0</v>
      </c>
      <c r="AR366" s="68"/>
      <c r="AS366" s="68">
        <f>(AR366*$D366*$E366*$G366*$J366*$AS$8)</f>
        <v>0</v>
      </c>
      <c r="AT366" s="68"/>
      <c r="AU366" s="68">
        <f>(AT366*$D366*$E366*$G366*$J366*$AU$8)</f>
        <v>0</v>
      </c>
      <c r="AV366" s="68"/>
      <c r="AW366" s="67">
        <f>(AV366*$D366*$E366*$G366*$J366*$AW$8)</f>
        <v>0</v>
      </c>
      <c r="AX366" s="68"/>
      <c r="AY366" s="67">
        <f>(AX366*$D366*$E366*$G366*$J366*$AY$8)</f>
        <v>0</v>
      </c>
      <c r="AZ366" s="68"/>
      <c r="BA366" s="67">
        <f>(AZ366*$D366*$E366*$G366*$J366*$BA$8)</f>
        <v>0</v>
      </c>
      <c r="BB366" s="68"/>
      <c r="BC366" s="67">
        <f>(BB366*$D366*$E366*$G366*$J366*$BC$8)</f>
        <v>0</v>
      </c>
      <c r="BD366" s="68"/>
      <c r="BE366" s="67">
        <f>(BD366*$D366*$E366*$G366*$J366*$BE$8)</f>
        <v>0</v>
      </c>
      <c r="BF366" s="68"/>
      <c r="BG366" s="67">
        <f>(BF366*$D366*$E366*$G366*$K366*$BG$8)</f>
        <v>0</v>
      </c>
      <c r="BH366" s="68"/>
      <c r="BI366" s="67">
        <f>(BH366*$D366*$E366*$G366*$K366*$BI$8)</f>
        <v>0</v>
      </c>
      <c r="BJ366" s="68"/>
      <c r="BK366" s="67">
        <f>(BJ366*$D366*$E366*$G366*$K366*$BK$8)</f>
        <v>0</v>
      </c>
      <c r="BL366" s="68"/>
      <c r="BM366" s="67">
        <f>(BL366*$D366*$E366*$G366*$K366*$BM$8)</f>
        <v>0</v>
      </c>
      <c r="BN366" s="68"/>
      <c r="BO366" s="67">
        <f>(BN366*$D366*$E366*$G366*$K366*$BO$8)</f>
        <v>0</v>
      </c>
      <c r="BP366" s="68"/>
      <c r="BQ366" s="67">
        <f>(BP366*$D366*$E366*$G366*$K366*$BQ$8)</f>
        <v>0</v>
      </c>
      <c r="BR366" s="68">
        <v>5</v>
      </c>
      <c r="BS366" s="67">
        <f>(BR366*$D366*$E366*$G366*$K366*$BS$8)</f>
        <v>4364167.4999999991</v>
      </c>
      <c r="BT366" s="68"/>
      <c r="BU366" s="67">
        <f>(BT366*$D366*$E366*$G366*$K366*$BU$8)</f>
        <v>0</v>
      </c>
      <c r="BV366" s="68"/>
      <c r="BW366" s="67">
        <f>(BV366*$D366*$E366*$G366*$K366*$BW$8)</f>
        <v>0</v>
      </c>
      <c r="BX366" s="68">
        <v>15</v>
      </c>
      <c r="BY366" s="67">
        <f>(BX366*$D366*$E366*$G366*$K366*$BY$8)</f>
        <v>10474001.999999998</v>
      </c>
      <c r="BZ366" s="68"/>
      <c r="CA366" s="75">
        <f>(BZ366*$D366*$E366*$G366*$K366*$CA$8)</f>
        <v>0</v>
      </c>
      <c r="CB366" s="68"/>
      <c r="CC366" s="67">
        <f>(CB366*$D366*$E366*$G366*$J366*$CC$8)</f>
        <v>0</v>
      </c>
      <c r="CD366" s="68"/>
      <c r="CE366" s="67">
        <f>(CD366*$D366*$E366*$G366*$J366*$CE$8)</f>
        <v>0</v>
      </c>
      <c r="CF366" s="68"/>
      <c r="CG366" s="67">
        <f>(CF366*$D366*$E366*$G366*$J366*$CG$8)</f>
        <v>0</v>
      </c>
      <c r="CH366" s="68"/>
      <c r="CI366" s="68">
        <f>(CH366*$D366*$E366*$G366*$J366*$CI$8)</f>
        <v>0</v>
      </c>
      <c r="CJ366" s="68"/>
      <c r="CK366" s="67">
        <f>(CJ366*$D366*$E366*$G366*$K366*$CK$8)</f>
        <v>0</v>
      </c>
      <c r="CL366" s="68"/>
      <c r="CM366" s="67">
        <f>(CL366*$D366*$E366*$G366*$J366*$CM$8)</f>
        <v>0</v>
      </c>
      <c r="CN366" s="68"/>
      <c r="CO366" s="67">
        <f>(CN366*$D366*$E366*$G366*$J366*$CO$8)</f>
        <v>0</v>
      </c>
      <c r="CP366" s="68"/>
      <c r="CQ366" s="67">
        <f>(CP366*$D366*$E366*$G366*$J366*$CQ$8)</f>
        <v>0</v>
      </c>
      <c r="CR366" s="68"/>
      <c r="CS366" s="67">
        <f>(CR366*$D366*$E366*$G366*$J366*$CS$8)</f>
        <v>0</v>
      </c>
      <c r="CT366" s="68">
        <v>1</v>
      </c>
      <c r="CU366" s="67">
        <f>(CT366*$D366*$E366*$G366*$J366*$CU$8)</f>
        <v>657534.56999999983</v>
      </c>
      <c r="CV366" s="68"/>
      <c r="CW366" s="67">
        <f>(CV366*$D366*$E366*$G366*$K366*$CW$8)</f>
        <v>0</v>
      </c>
      <c r="CX366" s="82"/>
      <c r="CY366" s="67">
        <f>(CX366*$D366*$E366*$G366*$K366*$CY$8)</f>
        <v>0</v>
      </c>
      <c r="CZ366" s="68"/>
      <c r="DA366" s="67">
        <f>(CZ366*$D366*$E366*$G366*$J366*$DA$8)</f>
        <v>0</v>
      </c>
      <c r="DB366" s="68"/>
      <c r="DC366" s="73">
        <f>(DB366*$D366*$E366*$G366*$K366*$DC$8)</f>
        <v>0</v>
      </c>
      <c r="DD366" s="68"/>
      <c r="DE366" s="67">
        <f>(DD366*$D366*$E366*$G366*$K366*$DE$8)</f>
        <v>0</v>
      </c>
      <c r="DF366" s="83"/>
      <c r="DG366" s="67">
        <f>(DF366*$D366*$E366*$G366*$K366*$DG$8)</f>
        <v>0</v>
      </c>
      <c r="DH366" s="68"/>
      <c r="DI366" s="67">
        <f>(DH366*$D366*$E366*$G366*$K366*$DI$8)</f>
        <v>0</v>
      </c>
      <c r="DJ366" s="68"/>
      <c r="DK366" s="67">
        <f>(DJ366*$D366*$E366*$G366*$L366*$DK$8)</f>
        <v>0</v>
      </c>
      <c r="DL366" s="78"/>
      <c r="DM366" s="75">
        <f>(DL366*$D366*$E366*$G366*$M366*$DM$8)</f>
        <v>0</v>
      </c>
      <c r="DN366" s="77">
        <f t="shared" si="2031"/>
        <v>50</v>
      </c>
      <c r="DO366" s="75">
        <f t="shared" si="2031"/>
        <v>34057963.169999994</v>
      </c>
    </row>
    <row r="367" spans="1:119" ht="30" customHeight="1" x14ac:dyDescent="0.25">
      <c r="A367" s="78"/>
      <c r="B367" s="79">
        <v>322</v>
      </c>
      <c r="C367" s="60" t="s">
        <v>494</v>
      </c>
      <c r="D367" s="61">
        <v>22900</v>
      </c>
      <c r="E367" s="87">
        <v>2.0499999999999998</v>
      </c>
      <c r="F367" s="87"/>
      <c r="G367" s="63">
        <v>1</v>
      </c>
      <c r="H367" s="64"/>
      <c r="I367" s="64"/>
      <c r="J367" s="61">
        <v>1.4</v>
      </c>
      <c r="K367" s="61">
        <v>1.68</v>
      </c>
      <c r="L367" s="61">
        <v>2.23</v>
      </c>
      <c r="M367" s="65">
        <v>2.57</v>
      </c>
      <c r="N367" s="68"/>
      <c r="O367" s="67">
        <f t="shared" si="2033"/>
        <v>0</v>
      </c>
      <c r="P367" s="68"/>
      <c r="Q367" s="68">
        <f>(P367*$D367*$E367*$G367*$J367*$Q$8)</f>
        <v>0</v>
      </c>
      <c r="R367" s="68"/>
      <c r="S367" s="67">
        <f>(R367*$D367*$E367*$G367*$J367*$S$8)</f>
        <v>0</v>
      </c>
      <c r="T367" s="68">
        <v>12</v>
      </c>
      <c r="U367" s="67">
        <f t="shared" si="2034"/>
        <v>883974.34999999986</v>
      </c>
      <c r="V367" s="68"/>
      <c r="W367" s="67">
        <f>(V367*$D367*$E367*$G367*$J367*$W$8)</f>
        <v>0</v>
      </c>
      <c r="X367" s="68"/>
      <c r="Y367" s="67">
        <f>(X367*$D367*$E367*$G367*$J367*$Y$8)</f>
        <v>0</v>
      </c>
      <c r="Z367" s="68"/>
      <c r="AA367" s="67">
        <f>(Z367*$D367*$E367*$G367*$J367*$AA$8)</f>
        <v>0</v>
      </c>
      <c r="AB367" s="68"/>
      <c r="AC367" s="67">
        <f>(AB367*$D367*$E367*$G367*$J367*$AC$8)</f>
        <v>0</v>
      </c>
      <c r="AD367" s="68"/>
      <c r="AE367" s="67">
        <f>(AD367*$D367*$E367*$G367*$J367*$AE$8)</f>
        <v>0</v>
      </c>
      <c r="AF367" s="68"/>
      <c r="AG367" s="67">
        <f>(AF367*$D367*$E367*$G367*$J367*$AG$8)</f>
        <v>0</v>
      </c>
      <c r="AH367" s="70"/>
      <c r="AI367" s="67">
        <f>(AH367*$D367*$E367*$G367*$J367*$AI$8)</f>
        <v>0</v>
      </c>
      <c r="AJ367" s="68">
        <v>3</v>
      </c>
      <c r="AK367" s="67">
        <f>(AJ367*$D367*$E367*$G367*$J367*$AK$8)</f>
        <v>216885.90000000002</v>
      </c>
      <c r="AL367" s="82"/>
      <c r="AM367" s="67">
        <f>(AL367*$D367*$E367*$G367*$K367*$AM$8)</f>
        <v>0</v>
      </c>
      <c r="AN367" s="68"/>
      <c r="AO367" s="73">
        <f>(AN367*$D367*$E367*$G367*$K367*$AO$8)</f>
        <v>0</v>
      </c>
      <c r="AP367" s="68"/>
      <c r="AQ367" s="67">
        <f>(AP367*$D367*$E367*$G367*$J367*$AQ$8)</f>
        <v>0</v>
      </c>
      <c r="AR367" s="68"/>
      <c r="AS367" s="68">
        <f>(AR367*$D367*$E367*$G367*$J367*$AS$8)</f>
        <v>0</v>
      </c>
      <c r="AT367" s="68"/>
      <c r="AU367" s="68">
        <f>(AT367*$D367*$E367*$G367*$J367*$AU$8)</f>
        <v>0</v>
      </c>
      <c r="AV367" s="68"/>
      <c r="AW367" s="67">
        <f>(AV367*$D367*$E367*$G367*$J367*$AW$8)</f>
        <v>0</v>
      </c>
      <c r="AX367" s="68"/>
      <c r="AY367" s="67">
        <f>(AX367*$D367*$E367*$G367*$J367*$AY$8)</f>
        <v>0</v>
      </c>
      <c r="AZ367" s="68"/>
      <c r="BA367" s="67">
        <f>(AZ367*$D367*$E367*$G367*$J367*$BA$8)</f>
        <v>0</v>
      </c>
      <c r="BB367" s="68"/>
      <c r="BC367" s="67">
        <f>(BB367*$D367*$E367*$G367*$J367*$BC$8)</f>
        <v>0</v>
      </c>
      <c r="BD367" s="68"/>
      <c r="BE367" s="67">
        <f>(BD367*$D367*$E367*$G367*$J367*$BE$8)</f>
        <v>0</v>
      </c>
      <c r="BF367" s="68"/>
      <c r="BG367" s="67">
        <f>(BF367*$D367*$E367*$G367*$K367*$BG$8)</f>
        <v>0</v>
      </c>
      <c r="BH367" s="68"/>
      <c r="BI367" s="67">
        <f>(BH367*$D367*$E367*$G367*$K367*$BI$8)</f>
        <v>0</v>
      </c>
      <c r="BJ367" s="68"/>
      <c r="BK367" s="67">
        <f>(BJ367*$D367*$E367*$G367*$K367*$BK$8)</f>
        <v>0</v>
      </c>
      <c r="BL367" s="68"/>
      <c r="BM367" s="67">
        <f>(BL367*$D367*$E367*$G367*$K367*$BM$8)</f>
        <v>0</v>
      </c>
      <c r="BN367" s="68"/>
      <c r="BO367" s="67">
        <f>(BN367*$D367*$E367*$G367*$K367*$BO$8)</f>
        <v>0</v>
      </c>
      <c r="BP367" s="68"/>
      <c r="BQ367" s="67">
        <f>(BP367*$D367*$E367*$G367*$K367*$BQ$8)</f>
        <v>0</v>
      </c>
      <c r="BR367" s="68"/>
      <c r="BS367" s="67">
        <f>(BR367*$D367*$E367*$G367*$K367*$BS$8)</f>
        <v>0</v>
      </c>
      <c r="BT367" s="68"/>
      <c r="BU367" s="67">
        <f>(BT367*$D367*$E367*$G367*$K367*$BU$8)</f>
        <v>0</v>
      </c>
      <c r="BV367" s="68"/>
      <c r="BW367" s="67">
        <f>(BV367*$D367*$E367*$G367*$K367*$BW$8)</f>
        <v>0</v>
      </c>
      <c r="BX367" s="68"/>
      <c r="BY367" s="67">
        <f>(BX367*$D367*$E367*$G367*$K367*$BY$8)</f>
        <v>0</v>
      </c>
      <c r="BZ367" s="68"/>
      <c r="CA367" s="75">
        <f>(BZ367*$D367*$E367*$G367*$K367*$CA$8)</f>
        <v>0</v>
      </c>
      <c r="CB367" s="68"/>
      <c r="CC367" s="67">
        <f>(CB367*$D367*$E367*$G367*$J367*$CC$8)</f>
        <v>0</v>
      </c>
      <c r="CD367" s="68"/>
      <c r="CE367" s="67">
        <f>(CD367*$D367*$E367*$G367*$J367*$CE$8)</f>
        <v>0</v>
      </c>
      <c r="CF367" s="68"/>
      <c r="CG367" s="67">
        <f>(CF367*$D367*$E367*$G367*$J367*$CG$8)</f>
        <v>0</v>
      </c>
      <c r="CH367" s="68"/>
      <c r="CI367" s="68">
        <f>(CH367*$D367*$E367*$G367*$J367*$CI$8)</f>
        <v>0</v>
      </c>
      <c r="CJ367" s="68"/>
      <c r="CK367" s="67">
        <f>(CJ367*$D367*$E367*$G367*$K367*$CK$8)</f>
        <v>0</v>
      </c>
      <c r="CL367" s="68"/>
      <c r="CM367" s="67">
        <f>(CL367*$D367*$E367*$G367*$J367*$CM$8)</f>
        <v>0</v>
      </c>
      <c r="CN367" s="68"/>
      <c r="CO367" s="67">
        <f>(CN367*$D367*$E367*$G367*$J367*$CO$8)</f>
        <v>0</v>
      </c>
      <c r="CP367" s="68"/>
      <c r="CQ367" s="67">
        <f>(CP367*$D367*$E367*$G367*$J367*$CQ$8)</f>
        <v>0</v>
      </c>
      <c r="CR367" s="68"/>
      <c r="CS367" s="67">
        <f>(CR367*$D367*$E367*$G367*$J367*$CS$8)</f>
        <v>0</v>
      </c>
      <c r="CT367" s="68"/>
      <c r="CU367" s="67">
        <f>(CT367*$D367*$E367*$G367*$J367*$CU$8)</f>
        <v>0</v>
      </c>
      <c r="CV367" s="68"/>
      <c r="CW367" s="67">
        <f>(CV367*$D367*$E367*$G367*$K367*$CW$8)</f>
        <v>0</v>
      </c>
      <c r="CX367" s="82"/>
      <c r="CY367" s="67">
        <f>(CX367*$D367*$E367*$G367*$K367*$CY$8)</f>
        <v>0</v>
      </c>
      <c r="CZ367" s="68"/>
      <c r="DA367" s="67">
        <f>(CZ367*$D367*$E367*$G367*$J367*$DA$8)</f>
        <v>0</v>
      </c>
      <c r="DB367" s="68"/>
      <c r="DC367" s="73">
        <f>(DB367*$D367*$E367*$G367*$K367*$DC$8)</f>
        <v>0</v>
      </c>
      <c r="DD367" s="68"/>
      <c r="DE367" s="67">
        <f>(DD367*$D367*$E367*$G367*$K367*$DE$8)</f>
        <v>0</v>
      </c>
      <c r="DF367" s="83"/>
      <c r="DG367" s="67">
        <f>(DF367*$D367*$E367*$G367*$K367*$DG$8)</f>
        <v>0</v>
      </c>
      <c r="DH367" s="68"/>
      <c r="DI367" s="67">
        <f>(DH367*$D367*$E367*$G367*$K367*$DI$8)</f>
        <v>0</v>
      </c>
      <c r="DJ367" s="68"/>
      <c r="DK367" s="67">
        <f>(DJ367*$D367*$E367*$G367*$L367*$DK$8)</f>
        <v>0</v>
      </c>
      <c r="DL367" s="78"/>
      <c r="DM367" s="75">
        <f>(DL367*$D367*$E367*$G367*$M367*$DM$8)</f>
        <v>0</v>
      </c>
      <c r="DN367" s="77">
        <f t="shared" si="2031"/>
        <v>15</v>
      </c>
      <c r="DO367" s="75">
        <f t="shared" si="2031"/>
        <v>1100860.25</v>
      </c>
    </row>
    <row r="368" spans="1:119" ht="30" customHeight="1" x14ac:dyDescent="0.25">
      <c r="A368" s="78"/>
      <c r="B368" s="79">
        <v>323</v>
      </c>
      <c r="C368" s="60" t="s">
        <v>495</v>
      </c>
      <c r="D368" s="61">
        <v>22900</v>
      </c>
      <c r="E368" s="87">
        <v>7.81</v>
      </c>
      <c r="F368" s="87"/>
      <c r="G368" s="63">
        <v>1</v>
      </c>
      <c r="H368" s="64"/>
      <c r="I368" s="64"/>
      <c r="J368" s="61">
        <v>1.4</v>
      </c>
      <c r="K368" s="61">
        <v>1.68</v>
      </c>
      <c r="L368" s="61">
        <v>2.23</v>
      </c>
      <c r="M368" s="65">
        <v>2.57</v>
      </c>
      <c r="N368" s="68"/>
      <c r="O368" s="67">
        <f t="shared" si="2033"/>
        <v>0</v>
      </c>
      <c r="P368" s="68"/>
      <c r="Q368" s="68">
        <f>(P368*$D368*$E368*$G368*$J368*$Q$8)</f>
        <v>0</v>
      </c>
      <c r="R368" s="68"/>
      <c r="S368" s="67">
        <f>(R368*$D368*$E368*$G368*$J368*$S$8)</f>
        <v>0</v>
      </c>
      <c r="T368" s="68"/>
      <c r="U368" s="67">
        <f t="shared" si="2034"/>
        <v>0</v>
      </c>
      <c r="V368" s="68"/>
      <c r="W368" s="67">
        <f>(V368*$D368*$E368*$G368*$J368*$W$8)</f>
        <v>0</v>
      </c>
      <c r="X368" s="68"/>
      <c r="Y368" s="67">
        <f>(X368*$D368*$E368*$G368*$J368*$Y$8)</f>
        <v>0</v>
      </c>
      <c r="Z368" s="68"/>
      <c r="AA368" s="67">
        <f>(Z368*$D368*$E368*$G368*$J368*$AA$8)</f>
        <v>0</v>
      </c>
      <c r="AB368" s="68"/>
      <c r="AC368" s="67">
        <f>(AB368*$D368*$E368*$G368*$J368*$AC$8)</f>
        <v>0</v>
      </c>
      <c r="AD368" s="68"/>
      <c r="AE368" s="67">
        <f>(AD368*$D368*$E368*$G368*$J368*$AE$8)</f>
        <v>0</v>
      </c>
      <c r="AF368" s="68"/>
      <c r="AG368" s="67">
        <f>(AF368*$D368*$E368*$G368*$J368*$AG$8)</f>
        <v>0</v>
      </c>
      <c r="AH368" s="70"/>
      <c r="AI368" s="67">
        <f>(AH368*$D368*$E368*$G368*$J368*$AI$8)</f>
        <v>0</v>
      </c>
      <c r="AJ368" s="68"/>
      <c r="AK368" s="67">
        <f>(AJ368*$D368*$E368*$G368*$J368*$AK$8)</f>
        <v>0</v>
      </c>
      <c r="AL368" s="82"/>
      <c r="AM368" s="67">
        <f>(AL368*$D368*$E368*$G368*$K368*$AM$8)</f>
        <v>0</v>
      </c>
      <c r="AN368" s="68"/>
      <c r="AO368" s="73">
        <f>(AN368*$D368*$E368*$G368*$K368*$AO$8)</f>
        <v>0</v>
      </c>
      <c r="AP368" s="68"/>
      <c r="AQ368" s="67">
        <f>(AP368*$D368*$E368*$G368*$J368*$AQ$8)</f>
        <v>0</v>
      </c>
      <c r="AR368" s="68"/>
      <c r="AS368" s="68">
        <f>(AR368*$D368*$E368*$G368*$J368*$AS$8)</f>
        <v>0</v>
      </c>
      <c r="AT368" s="68"/>
      <c r="AU368" s="68">
        <f>(AT368*$D368*$E368*$G368*$J368*$AU$8)</f>
        <v>0</v>
      </c>
      <c r="AV368" s="68"/>
      <c r="AW368" s="67">
        <f>(AV368*$D368*$E368*$G368*$J368*$AW$8)</f>
        <v>0</v>
      </c>
      <c r="AX368" s="68"/>
      <c r="AY368" s="67">
        <f>(AX368*$D368*$E368*$G368*$J368*$AY$8)</f>
        <v>0</v>
      </c>
      <c r="AZ368" s="68"/>
      <c r="BA368" s="67">
        <f>(AZ368*$D368*$E368*$G368*$J368*$BA$8)</f>
        <v>0</v>
      </c>
      <c r="BB368" s="68"/>
      <c r="BC368" s="67">
        <f>(BB368*$D368*$E368*$G368*$J368*$BC$8)</f>
        <v>0</v>
      </c>
      <c r="BD368" s="68"/>
      <c r="BE368" s="67">
        <f>(BD368*$D368*$E368*$G368*$J368*$BE$8)</f>
        <v>0</v>
      </c>
      <c r="BF368" s="68"/>
      <c r="BG368" s="67">
        <f>(BF368*$D368*$E368*$G368*$K368*$BG$8)</f>
        <v>0</v>
      </c>
      <c r="BH368" s="68"/>
      <c r="BI368" s="67">
        <f>(BH368*$D368*$E368*$G368*$K368*$BI$8)</f>
        <v>0</v>
      </c>
      <c r="BJ368" s="68"/>
      <c r="BK368" s="67">
        <f>(BJ368*$D368*$E368*$G368*$K368*$BK$8)</f>
        <v>0</v>
      </c>
      <c r="BL368" s="68"/>
      <c r="BM368" s="67">
        <f>(BL368*$D368*$E368*$G368*$K368*$BM$8)</f>
        <v>0</v>
      </c>
      <c r="BN368" s="68"/>
      <c r="BO368" s="67">
        <f>(BN368*$D368*$E368*$G368*$K368*$BO$8)</f>
        <v>0</v>
      </c>
      <c r="BP368" s="68"/>
      <c r="BQ368" s="67">
        <f>(BP368*$D368*$E368*$G368*$K368*$BQ$8)</f>
        <v>0</v>
      </c>
      <c r="BR368" s="68"/>
      <c r="BS368" s="67">
        <f>(BR368*$D368*$E368*$G368*$K368*$BS$8)</f>
        <v>0</v>
      </c>
      <c r="BT368" s="68"/>
      <c r="BU368" s="67">
        <f>(BT368*$D368*$E368*$G368*$K368*$BU$8)</f>
        <v>0</v>
      </c>
      <c r="BV368" s="68"/>
      <c r="BW368" s="67">
        <f>(BV368*$D368*$E368*$G368*$K368*$BW$8)</f>
        <v>0</v>
      </c>
      <c r="BX368" s="68"/>
      <c r="BY368" s="67">
        <f>(BX368*$D368*$E368*$G368*$K368*$BY$8)</f>
        <v>0</v>
      </c>
      <c r="BZ368" s="68"/>
      <c r="CA368" s="75">
        <f>(BZ368*$D368*$E368*$G368*$K368*$CA$8)</f>
        <v>0</v>
      </c>
      <c r="CB368" s="68"/>
      <c r="CC368" s="67">
        <f>(CB368*$D368*$E368*$G368*$J368*$CC$8)</f>
        <v>0</v>
      </c>
      <c r="CD368" s="68"/>
      <c r="CE368" s="67">
        <f>(CD368*$D368*$E368*$G368*$J368*$CE$8)</f>
        <v>0</v>
      </c>
      <c r="CF368" s="68"/>
      <c r="CG368" s="67">
        <f>(CF368*$D368*$E368*$G368*$J368*$CG$8)</f>
        <v>0</v>
      </c>
      <c r="CH368" s="68"/>
      <c r="CI368" s="68">
        <f>(CH368*$D368*$E368*$G368*$J368*$CI$8)</f>
        <v>0</v>
      </c>
      <c r="CJ368" s="68"/>
      <c r="CK368" s="67">
        <f>(CJ368*$D368*$E368*$G368*$K368*$CK$8)</f>
        <v>0</v>
      </c>
      <c r="CL368" s="68"/>
      <c r="CM368" s="67">
        <f>(CL368*$D368*$E368*$G368*$J368*$CM$8)</f>
        <v>0</v>
      </c>
      <c r="CN368" s="68"/>
      <c r="CO368" s="67">
        <f>(CN368*$D368*$E368*$G368*$J368*$CO$8)</f>
        <v>0</v>
      </c>
      <c r="CP368" s="68"/>
      <c r="CQ368" s="67">
        <f>(CP368*$D368*$E368*$G368*$J368*$CQ$8)</f>
        <v>0</v>
      </c>
      <c r="CR368" s="68"/>
      <c r="CS368" s="67">
        <f>(CR368*$D368*$E368*$G368*$J368*$CS$8)</f>
        <v>0</v>
      </c>
      <c r="CT368" s="68"/>
      <c r="CU368" s="67">
        <f>(CT368*$D368*$E368*$G368*$J368*$CU$8)</f>
        <v>0</v>
      </c>
      <c r="CV368" s="68"/>
      <c r="CW368" s="67">
        <f>(CV368*$D368*$E368*$G368*$K368*$CW$8)</f>
        <v>0</v>
      </c>
      <c r="CX368" s="82"/>
      <c r="CY368" s="67">
        <f>(CX368*$D368*$E368*$G368*$K368*$CY$8)</f>
        <v>0</v>
      </c>
      <c r="CZ368" s="68"/>
      <c r="DA368" s="67">
        <f>(CZ368*$D368*$E368*$G368*$J368*$DA$8)</f>
        <v>0</v>
      </c>
      <c r="DB368" s="68"/>
      <c r="DC368" s="73">
        <f>(DB368*$D368*$E368*$G368*$K368*$DC$8)</f>
        <v>0</v>
      </c>
      <c r="DD368" s="68"/>
      <c r="DE368" s="67">
        <f>(DD368*$D368*$E368*$G368*$K368*$DE$8)</f>
        <v>0</v>
      </c>
      <c r="DF368" s="83"/>
      <c r="DG368" s="67">
        <f>(DF368*$D368*$E368*$G368*$K368*$DG$8)</f>
        <v>0</v>
      </c>
      <c r="DH368" s="68"/>
      <c r="DI368" s="67">
        <f>(DH368*$D368*$E368*$G368*$K368*$DI$8)</f>
        <v>0</v>
      </c>
      <c r="DJ368" s="68"/>
      <c r="DK368" s="67">
        <f>(DJ368*$D368*$E368*$G368*$L368*$DK$8)</f>
        <v>0</v>
      </c>
      <c r="DL368" s="78"/>
      <c r="DM368" s="75">
        <f>(DL368*$D368*$E368*$G368*$M368*$DM$8)</f>
        <v>0</v>
      </c>
      <c r="DN368" s="77">
        <f t="shared" si="2031"/>
        <v>0</v>
      </c>
      <c r="DO368" s="75">
        <f t="shared" si="2031"/>
        <v>0</v>
      </c>
    </row>
    <row r="369" spans="1:119" ht="30" customHeight="1" x14ac:dyDescent="0.25">
      <c r="A369" s="78"/>
      <c r="B369" s="79">
        <v>324</v>
      </c>
      <c r="C369" s="60" t="s">
        <v>496</v>
      </c>
      <c r="D369" s="61">
        <v>22900</v>
      </c>
      <c r="E369" s="87">
        <v>15.57</v>
      </c>
      <c r="F369" s="87"/>
      <c r="G369" s="63">
        <v>1</v>
      </c>
      <c r="H369" s="64"/>
      <c r="I369" s="64"/>
      <c r="J369" s="61">
        <v>1.4</v>
      </c>
      <c r="K369" s="61">
        <v>1.68</v>
      </c>
      <c r="L369" s="61">
        <v>2.23</v>
      </c>
      <c r="M369" s="65">
        <v>2.57</v>
      </c>
      <c r="N369" s="68">
        <v>3</v>
      </c>
      <c r="O369" s="67">
        <f t="shared" si="2033"/>
        <v>1647274.8599999999</v>
      </c>
      <c r="P369" s="68"/>
      <c r="Q369" s="68">
        <f>(P369*$D369*$E369*$G369*$J369*$Q$8)</f>
        <v>0</v>
      </c>
      <c r="R369" s="68"/>
      <c r="S369" s="67">
        <f>(R369*$D369*$E369*$G369*$J369*$S$8)</f>
        <v>0</v>
      </c>
      <c r="T369" s="68"/>
      <c r="U369" s="67">
        <f t="shared" si="2034"/>
        <v>0</v>
      </c>
      <c r="V369" s="68"/>
      <c r="W369" s="67">
        <f>(V369*$D369*$E369*$G369*$J369*$W$8)</f>
        <v>0</v>
      </c>
      <c r="X369" s="68"/>
      <c r="Y369" s="67">
        <f>(X369*$D369*$E369*$G369*$J369*$Y$8)</f>
        <v>0</v>
      </c>
      <c r="Z369" s="68"/>
      <c r="AA369" s="67">
        <f>(Z369*$D369*$E369*$G369*$J369*$AA$8)</f>
        <v>0</v>
      </c>
      <c r="AB369" s="68"/>
      <c r="AC369" s="67">
        <f>(AB369*$D369*$E369*$G369*$J369*$AC$8)</f>
        <v>0</v>
      </c>
      <c r="AD369" s="68"/>
      <c r="AE369" s="67">
        <f>(AD369*$D369*$E369*$G369*$J369*$AE$8)</f>
        <v>0</v>
      </c>
      <c r="AF369" s="68"/>
      <c r="AG369" s="67">
        <f>(AF369*$D369*$E369*$G369*$J369*$AG$8)</f>
        <v>0</v>
      </c>
      <c r="AH369" s="70"/>
      <c r="AI369" s="67">
        <f>(AH369*$D369*$E369*$G369*$J369*$AI$8)</f>
        <v>0</v>
      </c>
      <c r="AJ369" s="68"/>
      <c r="AK369" s="67">
        <f>(AJ369*$D369*$E369*$G369*$J369*$AK$8)</f>
        <v>0</v>
      </c>
      <c r="AL369" s="82"/>
      <c r="AM369" s="67">
        <f>(AL369*$D369*$E369*$G369*$K369*$AM$8)</f>
        <v>0</v>
      </c>
      <c r="AN369" s="68"/>
      <c r="AO369" s="73">
        <f>(AN369*$D369*$E369*$G369*$K369*$AO$8)</f>
        <v>0</v>
      </c>
      <c r="AP369" s="68"/>
      <c r="AQ369" s="67">
        <f>(AP369*$D369*$E369*$G369*$J369*$AQ$8)</f>
        <v>0</v>
      </c>
      <c r="AR369" s="68"/>
      <c r="AS369" s="68">
        <f>(AR369*$D369*$E369*$G369*$J369*$AS$8)</f>
        <v>0</v>
      </c>
      <c r="AT369" s="68"/>
      <c r="AU369" s="68">
        <f>(AT369*$D369*$E369*$G369*$J369*$AU$8)</f>
        <v>0</v>
      </c>
      <c r="AV369" s="68"/>
      <c r="AW369" s="67">
        <f>(AV369*$D369*$E369*$G369*$J369*$AW$8)</f>
        <v>0</v>
      </c>
      <c r="AX369" s="68"/>
      <c r="AY369" s="67">
        <f>(AX369*$D369*$E369*$G369*$J369*$AY$8)</f>
        <v>0</v>
      </c>
      <c r="AZ369" s="68"/>
      <c r="BA369" s="67">
        <f>(AZ369*$D369*$E369*$G369*$J369*$BA$8)</f>
        <v>0</v>
      </c>
      <c r="BB369" s="68"/>
      <c r="BC369" s="67">
        <f>(BB369*$D369*$E369*$G369*$J369*$BC$8)</f>
        <v>0</v>
      </c>
      <c r="BD369" s="68"/>
      <c r="BE369" s="67">
        <f>(BD369*$D369*$E369*$G369*$J369*$BE$8)</f>
        <v>0</v>
      </c>
      <c r="BF369" s="68"/>
      <c r="BG369" s="67">
        <f>(BF369*$D369*$E369*$G369*$K369*$BG$8)</f>
        <v>0</v>
      </c>
      <c r="BH369" s="68"/>
      <c r="BI369" s="67">
        <f>(BH369*$D369*$E369*$G369*$K369*$BI$8)</f>
        <v>0</v>
      </c>
      <c r="BJ369" s="68"/>
      <c r="BK369" s="67">
        <f>(BJ369*$D369*$E369*$G369*$K369*$BK$8)</f>
        <v>0</v>
      </c>
      <c r="BL369" s="68"/>
      <c r="BM369" s="67">
        <f>(BL369*$D369*$E369*$G369*$K369*$BM$8)</f>
        <v>0</v>
      </c>
      <c r="BN369" s="68"/>
      <c r="BO369" s="67">
        <f>(BN369*$D369*$E369*$G369*$K369*$BO$8)</f>
        <v>0</v>
      </c>
      <c r="BP369" s="68"/>
      <c r="BQ369" s="67">
        <f>(BP369*$D369*$E369*$G369*$K369*$BQ$8)</f>
        <v>0</v>
      </c>
      <c r="BR369" s="68"/>
      <c r="BS369" s="67">
        <f>(BR369*$D369*$E369*$G369*$K369*$BS$8)</f>
        <v>0</v>
      </c>
      <c r="BT369" s="68"/>
      <c r="BU369" s="67">
        <f>(BT369*$D369*$E369*$G369*$K369*$BU$8)</f>
        <v>0</v>
      </c>
      <c r="BV369" s="68"/>
      <c r="BW369" s="67">
        <f>(BV369*$D369*$E369*$G369*$K369*$BW$8)</f>
        <v>0</v>
      </c>
      <c r="BX369" s="68"/>
      <c r="BY369" s="67">
        <f>(BX369*$D369*$E369*$G369*$K369*$BY$8)</f>
        <v>0</v>
      </c>
      <c r="BZ369" s="68"/>
      <c r="CA369" s="75">
        <f>(BZ369*$D369*$E369*$G369*$K369*$CA$8)</f>
        <v>0</v>
      </c>
      <c r="CB369" s="68"/>
      <c r="CC369" s="67">
        <f>(CB369*$D369*$E369*$G369*$J369*$CC$8)</f>
        <v>0</v>
      </c>
      <c r="CD369" s="68"/>
      <c r="CE369" s="67">
        <f>(CD369*$D369*$E369*$G369*$J369*$CE$8)</f>
        <v>0</v>
      </c>
      <c r="CF369" s="68"/>
      <c r="CG369" s="67">
        <f>(CF369*$D369*$E369*$G369*$J369*$CG$8)</f>
        <v>0</v>
      </c>
      <c r="CH369" s="68"/>
      <c r="CI369" s="68">
        <f>(CH369*$D369*$E369*$G369*$J369*$CI$8)</f>
        <v>0</v>
      </c>
      <c r="CJ369" s="68"/>
      <c r="CK369" s="67">
        <f>(CJ369*$D369*$E369*$G369*$K369*$CK$8)</f>
        <v>0</v>
      </c>
      <c r="CL369" s="68"/>
      <c r="CM369" s="67">
        <f>(CL369*$D369*$E369*$G369*$J369*$CM$8)</f>
        <v>0</v>
      </c>
      <c r="CN369" s="68"/>
      <c r="CO369" s="67">
        <f>(CN369*$D369*$E369*$G369*$J369*$CO$8)</f>
        <v>0</v>
      </c>
      <c r="CP369" s="68"/>
      <c r="CQ369" s="67">
        <f>(CP369*$D369*$E369*$G369*$J369*$CQ$8)</f>
        <v>0</v>
      </c>
      <c r="CR369" s="68"/>
      <c r="CS369" s="67">
        <f>(CR369*$D369*$E369*$G369*$J369*$CS$8)</f>
        <v>0</v>
      </c>
      <c r="CT369" s="68"/>
      <c r="CU369" s="67">
        <f>(CT369*$D369*$E369*$G369*$J369*$CU$8)</f>
        <v>0</v>
      </c>
      <c r="CV369" s="68"/>
      <c r="CW369" s="67">
        <f>(CV369*$D369*$E369*$G369*$K369*$CW$8)</f>
        <v>0</v>
      </c>
      <c r="CX369" s="82"/>
      <c r="CY369" s="67">
        <f>(CX369*$D369*$E369*$G369*$K369*$CY$8)</f>
        <v>0</v>
      </c>
      <c r="CZ369" s="68"/>
      <c r="DA369" s="67">
        <f>(CZ369*$D369*$E369*$G369*$J369*$DA$8)</f>
        <v>0</v>
      </c>
      <c r="DB369" s="68"/>
      <c r="DC369" s="73">
        <f>(DB369*$D369*$E369*$G369*$K369*$DC$8)</f>
        <v>0</v>
      </c>
      <c r="DD369" s="68"/>
      <c r="DE369" s="67">
        <f>(DD369*$D369*$E369*$G369*$K369*$DE$8)</f>
        <v>0</v>
      </c>
      <c r="DF369" s="83"/>
      <c r="DG369" s="67">
        <f>(DF369*$D369*$E369*$G369*$K369*$DG$8)</f>
        <v>0</v>
      </c>
      <c r="DH369" s="68"/>
      <c r="DI369" s="67">
        <f>(DH369*$D369*$E369*$G369*$K369*$DI$8)</f>
        <v>0</v>
      </c>
      <c r="DJ369" s="68"/>
      <c r="DK369" s="67">
        <f>(DJ369*$D369*$E369*$G369*$L369*$DK$8)</f>
        <v>0</v>
      </c>
      <c r="DL369" s="78"/>
      <c r="DM369" s="75">
        <f>(DL369*$D369*$E369*$G369*$M369*$DM$8)</f>
        <v>0</v>
      </c>
      <c r="DN369" s="77">
        <f t="shared" si="2031"/>
        <v>3</v>
      </c>
      <c r="DO369" s="75">
        <f t="shared" si="2031"/>
        <v>1647274.8599999999</v>
      </c>
    </row>
    <row r="370" spans="1:119" ht="26.25" customHeight="1" x14ac:dyDescent="0.25">
      <c r="A370" s="78">
        <v>37</v>
      </c>
      <c r="B370" s="154"/>
      <c r="C370" s="153" t="s">
        <v>497</v>
      </c>
      <c r="D370" s="61">
        <v>22900</v>
      </c>
      <c r="E370" s="155">
        <v>1</v>
      </c>
      <c r="F370" s="155"/>
      <c r="G370" s="63">
        <v>1</v>
      </c>
      <c r="H370" s="64"/>
      <c r="I370" s="64"/>
      <c r="J370" s="61">
        <v>1.4</v>
      </c>
      <c r="K370" s="61">
        <v>1.68</v>
      </c>
      <c r="L370" s="61">
        <v>2.23</v>
      </c>
      <c r="M370" s="65">
        <v>2.57</v>
      </c>
      <c r="N370" s="88">
        <f>SUM(N371:N388)</f>
        <v>25</v>
      </c>
      <c r="O370" s="88">
        <f t="shared" ref="O370:BZ370" si="2035">SUM(O371:O388)</f>
        <v>1154961.5</v>
      </c>
      <c r="P370" s="88">
        <f>SUM(P371:P388)</f>
        <v>50</v>
      </c>
      <c r="Q370" s="88">
        <f t="shared" ref="Q370" si="2036">SUM(Q371:Q388)</f>
        <v>2309923</v>
      </c>
      <c r="R370" s="88">
        <f t="shared" si="2035"/>
        <v>0</v>
      </c>
      <c r="S370" s="88">
        <f t="shared" si="2035"/>
        <v>0</v>
      </c>
      <c r="T370" s="88">
        <f t="shared" si="2035"/>
        <v>0</v>
      </c>
      <c r="U370" s="88">
        <f t="shared" si="2035"/>
        <v>0</v>
      </c>
      <c r="V370" s="88">
        <f t="shared" si="2035"/>
        <v>0</v>
      </c>
      <c r="W370" s="88">
        <f t="shared" si="2035"/>
        <v>0</v>
      </c>
      <c r="X370" s="88">
        <f t="shared" si="2035"/>
        <v>0</v>
      </c>
      <c r="Y370" s="88">
        <f t="shared" si="2035"/>
        <v>0</v>
      </c>
      <c r="Z370" s="88">
        <f t="shared" si="2035"/>
        <v>0</v>
      </c>
      <c r="AA370" s="88">
        <f t="shared" si="2035"/>
        <v>0</v>
      </c>
      <c r="AB370" s="88">
        <f t="shared" si="2035"/>
        <v>0</v>
      </c>
      <c r="AC370" s="88">
        <f t="shared" si="2035"/>
        <v>0</v>
      </c>
      <c r="AD370" s="88">
        <f t="shared" si="2035"/>
        <v>60</v>
      </c>
      <c r="AE370" s="88">
        <f t="shared" si="2035"/>
        <v>2771907.6</v>
      </c>
      <c r="AF370" s="88">
        <f t="shared" si="2035"/>
        <v>0</v>
      </c>
      <c r="AG370" s="88">
        <f t="shared" si="2035"/>
        <v>0</v>
      </c>
      <c r="AH370" s="88">
        <f t="shared" si="2035"/>
        <v>0</v>
      </c>
      <c r="AI370" s="88">
        <f t="shared" si="2035"/>
        <v>0</v>
      </c>
      <c r="AJ370" s="88">
        <f t="shared" si="2035"/>
        <v>0</v>
      </c>
      <c r="AK370" s="88">
        <f t="shared" si="2035"/>
        <v>0</v>
      </c>
      <c r="AL370" s="88">
        <f t="shared" si="2035"/>
        <v>0</v>
      </c>
      <c r="AM370" s="88">
        <f t="shared" si="2035"/>
        <v>0</v>
      </c>
      <c r="AN370" s="88">
        <f t="shared" si="2035"/>
        <v>0</v>
      </c>
      <c r="AO370" s="88">
        <f t="shared" si="2035"/>
        <v>0</v>
      </c>
      <c r="AP370" s="88">
        <v>0</v>
      </c>
      <c r="AQ370" s="88">
        <f t="shared" si="2035"/>
        <v>0</v>
      </c>
      <c r="AR370" s="88">
        <f t="shared" si="2035"/>
        <v>0</v>
      </c>
      <c r="AS370" s="88">
        <f t="shared" si="2035"/>
        <v>0</v>
      </c>
      <c r="AT370" s="88">
        <f t="shared" si="2035"/>
        <v>0</v>
      </c>
      <c r="AU370" s="88">
        <f t="shared" si="2035"/>
        <v>0</v>
      </c>
      <c r="AV370" s="88">
        <f t="shared" si="2035"/>
        <v>0</v>
      </c>
      <c r="AW370" s="88">
        <f t="shared" si="2035"/>
        <v>0</v>
      </c>
      <c r="AX370" s="88">
        <f t="shared" si="2035"/>
        <v>0</v>
      </c>
      <c r="AY370" s="88">
        <f t="shared" si="2035"/>
        <v>0</v>
      </c>
      <c r="AZ370" s="88">
        <f t="shared" si="2035"/>
        <v>0</v>
      </c>
      <c r="BA370" s="88">
        <f t="shared" si="2035"/>
        <v>0</v>
      </c>
      <c r="BB370" s="88">
        <f t="shared" si="2035"/>
        <v>0</v>
      </c>
      <c r="BC370" s="88">
        <f t="shared" si="2035"/>
        <v>0</v>
      </c>
      <c r="BD370" s="88">
        <f t="shared" si="2035"/>
        <v>0</v>
      </c>
      <c r="BE370" s="88">
        <f t="shared" si="2035"/>
        <v>0</v>
      </c>
      <c r="BF370" s="88">
        <f t="shared" si="2035"/>
        <v>0</v>
      </c>
      <c r="BG370" s="88">
        <f t="shared" si="2035"/>
        <v>0</v>
      </c>
      <c r="BH370" s="88">
        <f t="shared" si="2035"/>
        <v>50</v>
      </c>
      <c r="BI370" s="88">
        <f t="shared" si="2035"/>
        <v>2519916</v>
      </c>
      <c r="BJ370" s="88">
        <f t="shared" si="2035"/>
        <v>0</v>
      </c>
      <c r="BK370" s="88">
        <f t="shared" si="2035"/>
        <v>0</v>
      </c>
      <c r="BL370" s="88">
        <f t="shared" si="2035"/>
        <v>0</v>
      </c>
      <c r="BM370" s="88">
        <f t="shared" si="2035"/>
        <v>0</v>
      </c>
      <c r="BN370" s="88">
        <f t="shared" si="2035"/>
        <v>0</v>
      </c>
      <c r="BO370" s="88">
        <f t="shared" si="2035"/>
        <v>0</v>
      </c>
      <c r="BP370" s="88">
        <f t="shared" si="2035"/>
        <v>0</v>
      </c>
      <c r="BQ370" s="88">
        <f t="shared" si="2035"/>
        <v>0</v>
      </c>
      <c r="BR370" s="88">
        <f t="shared" si="2035"/>
        <v>0</v>
      </c>
      <c r="BS370" s="88">
        <f t="shared" si="2035"/>
        <v>0</v>
      </c>
      <c r="BT370" s="88">
        <f t="shared" si="2035"/>
        <v>0</v>
      </c>
      <c r="BU370" s="88">
        <f t="shared" si="2035"/>
        <v>0</v>
      </c>
      <c r="BV370" s="88">
        <f t="shared" si="2035"/>
        <v>0</v>
      </c>
      <c r="BW370" s="88">
        <f t="shared" si="2035"/>
        <v>0</v>
      </c>
      <c r="BX370" s="88">
        <f t="shared" si="2035"/>
        <v>0</v>
      </c>
      <c r="BY370" s="88">
        <f t="shared" si="2035"/>
        <v>0</v>
      </c>
      <c r="BZ370" s="88">
        <f t="shared" si="2035"/>
        <v>0</v>
      </c>
      <c r="CA370" s="88">
        <f t="shared" ref="CA370:DM370" si="2037">SUM(CA371:CA388)</f>
        <v>0</v>
      </c>
      <c r="CB370" s="88">
        <f t="shared" si="2037"/>
        <v>0</v>
      </c>
      <c r="CC370" s="88">
        <f t="shared" si="2037"/>
        <v>0</v>
      </c>
      <c r="CD370" s="88">
        <f t="shared" si="2037"/>
        <v>0</v>
      </c>
      <c r="CE370" s="88">
        <f t="shared" si="2037"/>
        <v>0</v>
      </c>
      <c r="CF370" s="88">
        <f t="shared" si="2037"/>
        <v>0</v>
      </c>
      <c r="CG370" s="88">
        <f t="shared" si="2037"/>
        <v>0</v>
      </c>
      <c r="CH370" s="88">
        <f t="shared" si="2037"/>
        <v>374</v>
      </c>
      <c r="CI370" s="88">
        <f t="shared" si="2037"/>
        <v>12375769.140000001</v>
      </c>
      <c r="CJ370" s="88">
        <f t="shared" si="2037"/>
        <v>0</v>
      </c>
      <c r="CK370" s="88">
        <f t="shared" si="2037"/>
        <v>0</v>
      </c>
      <c r="CL370" s="88">
        <f t="shared" si="2037"/>
        <v>0</v>
      </c>
      <c r="CM370" s="88">
        <f t="shared" si="2037"/>
        <v>0</v>
      </c>
      <c r="CN370" s="88">
        <f t="shared" si="2037"/>
        <v>0</v>
      </c>
      <c r="CO370" s="88">
        <f t="shared" si="2037"/>
        <v>0</v>
      </c>
      <c r="CP370" s="88">
        <f t="shared" si="2037"/>
        <v>0</v>
      </c>
      <c r="CQ370" s="88">
        <f t="shared" si="2037"/>
        <v>0</v>
      </c>
      <c r="CR370" s="88">
        <f t="shared" si="2037"/>
        <v>0</v>
      </c>
      <c r="CS370" s="88">
        <f t="shared" si="2037"/>
        <v>0</v>
      </c>
      <c r="CT370" s="88">
        <f t="shared" si="2037"/>
        <v>0</v>
      </c>
      <c r="CU370" s="88">
        <f t="shared" si="2037"/>
        <v>0</v>
      </c>
      <c r="CV370" s="88">
        <f t="shared" si="2037"/>
        <v>0</v>
      </c>
      <c r="CW370" s="88">
        <f t="shared" si="2037"/>
        <v>0</v>
      </c>
      <c r="CX370" s="88">
        <f t="shared" si="2037"/>
        <v>0</v>
      </c>
      <c r="CY370" s="88">
        <f t="shared" si="2037"/>
        <v>0</v>
      </c>
      <c r="CZ370" s="88">
        <f>SUM(CZ371:CZ388)</f>
        <v>2600</v>
      </c>
      <c r="DA370" s="88">
        <f>SUM(DA371:DA388)</f>
        <v>87521106.959999993</v>
      </c>
      <c r="DB370" s="88">
        <f t="shared" si="2037"/>
        <v>0</v>
      </c>
      <c r="DC370" s="91">
        <f t="shared" si="2037"/>
        <v>0</v>
      </c>
      <c r="DD370" s="88">
        <f>SUM(DD371:DD388)</f>
        <v>190</v>
      </c>
      <c r="DE370" s="88">
        <f>SUM(DE371:DE388)</f>
        <v>15069482.4</v>
      </c>
      <c r="DF370" s="92">
        <f t="shared" si="2037"/>
        <v>0</v>
      </c>
      <c r="DG370" s="88">
        <f t="shared" si="2037"/>
        <v>0</v>
      </c>
      <c r="DH370" s="88">
        <f t="shared" si="2037"/>
        <v>0</v>
      </c>
      <c r="DI370" s="88">
        <f t="shared" si="2037"/>
        <v>0</v>
      </c>
      <c r="DJ370" s="88">
        <v>0</v>
      </c>
      <c r="DK370" s="88">
        <f t="shared" si="2037"/>
        <v>0</v>
      </c>
      <c r="DL370" s="88">
        <f t="shared" si="2037"/>
        <v>0</v>
      </c>
      <c r="DM370" s="88">
        <f t="shared" si="2037"/>
        <v>0</v>
      </c>
      <c r="DN370" s="88">
        <f>SUM(DN371:DN388)</f>
        <v>3189</v>
      </c>
      <c r="DO370" s="88">
        <f>SUM(DO371:DO388)</f>
        <v>116121320</v>
      </c>
    </row>
    <row r="371" spans="1:119" ht="54" customHeight="1" x14ac:dyDescent="0.25">
      <c r="A371" s="78"/>
      <c r="B371" s="79">
        <v>325</v>
      </c>
      <c r="C371" s="60" t="s">
        <v>498</v>
      </c>
      <c r="D371" s="61">
        <v>22900</v>
      </c>
      <c r="E371" s="80">
        <v>1.31</v>
      </c>
      <c r="F371" s="80"/>
      <c r="G371" s="63">
        <v>1</v>
      </c>
      <c r="H371" s="64"/>
      <c r="I371" s="64"/>
      <c r="J371" s="61">
        <v>1.4</v>
      </c>
      <c r="K371" s="61">
        <v>1.68</v>
      </c>
      <c r="L371" s="61">
        <v>2.23</v>
      </c>
      <c r="M371" s="65">
        <v>2.57</v>
      </c>
      <c r="N371" s="68">
        <v>25</v>
      </c>
      <c r="O371" s="67">
        <f t="shared" ref="O371:O379" si="2038">(N371*$D371*$E371*$G371*$J371*$O$8)</f>
        <v>1154961.5</v>
      </c>
      <c r="P371" s="68">
        <v>50</v>
      </c>
      <c r="Q371" s="68">
        <f t="shared" ref="Q371:Q379" si="2039">(P371*$D371*$E371*$G371*$J371*$Q$8)</f>
        <v>2309923</v>
      </c>
      <c r="R371" s="68"/>
      <c r="S371" s="67">
        <f t="shared" ref="S371:S379" si="2040">(R371*$D371*$E371*$G371*$J371*$S$8)</f>
        <v>0</v>
      </c>
      <c r="T371" s="68"/>
      <c r="U371" s="67">
        <f t="shared" ref="U371:U388" si="2041">(T371/12*7*$D371*$E371*$G371*$J371*$U$8)+(T371/12*5*$D371*$E371*$G371*$J371*$U$9)</f>
        <v>0</v>
      </c>
      <c r="V371" s="68"/>
      <c r="W371" s="67">
        <f t="shared" ref="W371:W379" si="2042">(V371*$D371*$E371*$G371*$J371*$W$8)</f>
        <v>0</v>
      </c>
      <c r="X371" s="68"/>
      <c r="Y371" s="67">
        <f t="shared" ref="Y371:Y379" si="2043">(X371*$D371*$E371*$G371*$J371*$Y$8)</f>
        <v>0</v>
      </c>
      <c r="Z371" s="68"/>
      <c r="AA371" s="67">
        <f t="shared" ref="AA371:AA379" si="2044">(Z371*$D371*$E371*$G371*$J371*$AA$8)</f>
        <v>0</v>
      </c>
      <c r="AB371" s="68"/>
      <c r="AC371" s="67">
        <f t="shared" ref="AC371:AC379" si="2045">(AB371*$D371*$E371*$G371*$J371*$AC$8)</f>
        <v>0</v>
      </c>
      <c r="AD371" s="68">
        <v>60</v>
      </c>
      <c r="AE371" s="67">
        <f t="shared" ref="AE371:AE379" si="2046">(AD371*$D371*$E371*$G371*$J371*$AE$8)</f>
        <v>2771907.6</v>
      </c>
      <c r="AF371" s="68"/>
      <c r="AG371" s="67">
        <f t="shared" ref="AG371:AG379" si="2047">(AF371*$D371*$E371*$G371*$J371*$AG$8)</f>
        <v>0</v>
      </c>
      <c r="AH371" s="70"/>
      <c r="AI371" s="67">
        <f t="shared" ref="AI371:AI379" si="2048">(AH371*$D371*$E371*$G371*$J371*$AI$8)</f>
        <v>0</v>
      </c>
      <c r="AJ371" s="68"/>
      <c r="AK371" s="67">
        <f t="shared" ref="AK371:AK379" si="2049">(AJ371*$D371*$E371*$G371*$J371*$AK$8)</f>
        <v>0</v>
      </c>
      <c r="AL371" s="82">
        <v>0</v>
      </c>
      <c r="AM371" s="67">
        <f t="shared" ref="AM371:AM379" si="2050">(AL371*$D371*$E371*$G371*$K371*$AM$8)</f>
        <v>0</v>
      </c>
      <c r="AN371" s="68"/>
      <c r="AO371" s="73">
        <f t="shared" ref="AO371:AO379" si="2051">(AN371*$D371*$E371*$G371*$K371*$AO$8)</f>
        <v>0</v>
      </c>
      <c r="AP371" s="68"/>
      <c r="AQ371" s="67">
        <f t="shared" ref="AQ371:AQ379" si="2052">(AP371*$D371*$E371*$G371*$J371*$AQ$8)</f>
        <v>0</v>
      </c>
      <c r="AR371" s="68"/>
      <c r="AS371" s="68">
        <f t="shared" ref="AS371:AS379" si="2053">(AR371*$D371*$E371*$G371*$J371*$AS$8)</f>
        <v>0</v>
      </c>
      <c r="AT371" s="68"/>
      <c r="AU371" s="68">
        <f t="shared" ref="AU371:AU379" si="2054">(AT371*$D371*$E371*$G371*$J371*$AU$8)</f>
        <v>0</v>
      </c>
      <c r="AV371" s="68"/>
      <c r="AW371" s="67">
        <f t="shared" ref="AW371:AW379" si="2055">(AV371*$D371*$E371*$G371*$J371*$AW$8)</f>
        <v>0</v>
      </c>
      <c r="AX371" s="68"/>
      <c r="AY371" s="67">
        <f t="shared" ref="AY371:AY379" si="2056">(AX371*$D371*$E371*$G371*$J371*$AY$8)</f>
        <v>0</v>
      </c>
      <c r="AZ371" s="68"/>
      <c r="BA371" s="67">
        <f t="shared" ref="BA371:BA379" si="2057">(AZ371*$D371*$E371*$G371*$J371*$BA$8)</f>
        <v>0</v>
      </c>
      <c r="BB371" s="68"/>
      <c r="BC371" s="67">
        <f t="shared" ref="BC371:BC379" si="2058">(BB371*$D371*$E371*$G371*$J371*$BC$8)</f>
        <v>0</v>
      </c>
      <c r="BD371" s="68"/>
      <c r="BE371" s="67">
        <f t="shared" ref="BE371:BE379" si="2059">(BD371*$D371*$E371*$G371*$J371*$BE$8)</f>
        <v>0</v>
      </c>
      <c r="BF371" s="68"/>
      <c r="BG371" s="67">
        <f t="shared" ref="BG371:BG379" si="2060">(BF371*$D371*$E371*$G371*$K371*$BG$8)</f>
        <v>0</v>
      </c>
      <c r="BH371" s="68">
        <v>50</v>
      </c>
      <c r="BI371" s="67">
        <f t="shared" ref="BI371:BI379" si="2061">(BH371*$D371*$E371*$G371*$K371*$BI$8)</f>
        <v>2519916</v>
      </c>
      <c r="BJ371" s="68"/>
      <c r="BK371" s="67">
        <f t="shared" ref="BK371:BK379" si="2062">(BJ371*$D371*$E371*$G371*$K371*$BK$8)</f>
        <v>0</v>
      </c>
      <c r="BL371" s="68"/>
      <c r="BM371" s="67">
        <f t="shared" ref="BM371:BM379" si="2063">(BL371*$D371*$E371*$G371*$K371*$BM$8)</f>
        <v>0</v>
      </c>
      <c r="BN371" s="68"/>
      <c r="BO371" s="67">
        <f t="shared" ref="BO371:BO379" si="2064">(BN371*$D371*$E371*$G371*$K371*$BO$8)</f>
        <v>0</v>
      </c>
      <c r="BP371" s="68"/>
      <c r="BQ371" s="67">
        <f t="shared" ref="BQ371:BQ379" si="2065">(BP371*$D371*$E371*$G371*$K371*$BQ$8)</f>
        <v>0</v>
      </c>
      <c r="BR371" s="68"/>
      <c r="BS371" s="67">
        <f t="shared" ref="BS371:BS379" si="2066">(BR371*$D371*$E371*$G371*$K371*$BS$8)</f>
        <v>0</v>
      </c>
      <c r="BT371" s="68"/>
      <c r="BU371" s="67">
        <f t="shared" ref="BU371:BU379" si="2067">(BT371*$D371*$E371*$G371*$K371*$BU$8)</f>
        <v>0</v>
      </c>
      <c r="BV371" s="68"/>
      <c r="BW371" s="67">
        <f t="shared" ref="BW371:BW379" si="2068">(BV371*$D371*$E371*$G371*$K371*$BW$8)</f>
        <v>0</v>
      </c>
      <c r="BX371" s="68"/>
      <c r="BY371" s="67">
        <f t="shared" ref="BY371:BY379" si="2069">(BX371*$D371*$E371*$G371*$K371*$BY$8)</f>
        <v>0</v>
      </c>
      <c r="BZ371" s="68"/>
      <c r="CA371" s="75">
        <f t="shared" ref="CA371:CA379" si="2070">(BZ371*$D371*$E371*$G371*$K371*$CA$8)</f>
        <v>0</v>
      </c>
      <c r="CB371" s="68"/>
      <c r="CC371" s="67">
        <f t="shared" ref="CC371:CC379" si="2071">(CB371*$D371*$E371*$G371*$J371*$CC$8)</f>
        <v>0</v>
      </c>
      <c r="CD371" s="68"/>
      <c r="CE371" s="67">
        <f t="shared" ref="CE371:CE379" si="2072">(CD371*$D371*$E371*$G371*$J371*$CE$8)</f>
        <v>0</v>
      </c>
      <c r="CF371" s="68"/>
      <c r="CG371" s="67">
        <f t="shared" ref="CG371:CG379" si="2073">(CF371*$D371*$E371*$G371*$J371*$CG$8)</f>
        <v>0</v>
      </c>
      <c r="CH371" s="68">
        <v>83</v>
      </c>
      <c r="CI371" s="68">
        <f t="shared" ref="CI371:CI379" si="2074">(CH371*$D371*$E371*$G371*$J371*$CI$8)</f>
        <v>3137295.42</v>
      </c>
      <c r="CJ371" s="68"/>
      <c r="CK371" s="67">
        <f t="shared" ref="CK371:CK379" si="2075">(CJ371*$D371*$E371*$G371*$K371*$CK$8)</f>
        <v>0</v>
      </c>
      <c r="CL371" s="68"/>
      <c r="CM371" s="67">
        <f t="shared" ref="CM371:CM379" si="2076">(CL371*$D371*$E371*$G371*$J371*$CM$8)</f>
        <v>0</v>
      </c>
      <c r="CN371" s="68"/>
      <c r="CO371" s="67">
        <f t="shared" ref="CO371:CO379" si="2077">(CN371*$D371*$E371*$G371*$J371*$CO$8)</f>
        <v>0</v>
      </c>
      <c r="CP371" s="68"/>
      <c r="CQ371" s="67">
        <f t="shared" ref="CQ371:CQ379" si="2078">(CP371*$D371*$E371*$G371*$J371*$CQ$8)</f>
        <v>0</v>
      </c>
      <c r="CR371" s="68"/>
      <c r="CS371" s="67">
        <f t="shared" ref="CS371:CS379" si="2079">(CR371*$D371*$E371*$G371*$J371*$CS$8)</f>
        <v>0</v>
      </c>
      <c r="CT371" s="68"/>
      <c r="CU371" s="67">
        <f t="shared" ref="CU371:CU379" si="2080">(CT371*$D371*$E371*$G371*$J371*$CU$8)</f>
        <v>0</v>
      </c>
      <c r="CV371" s="68"/>
      <c r="CW371" s="67">
        <f t="shared" ref="CW371:CW379" si="2081">(CV371*$D371*$E371*$G371*$K371*$CW$8)</f>
        <v>0</v>
      </c>
      <c r="CX371" s="82">
        <v>0</v>
      </c>
      <c r="CY371" s="67">
        <f t="shared" ref="CY371:CY379" si="2082">(CX371*$D371*$E371*$G371*$K371*$CY$8)</f>
        <v>0</v>
      </c>
      <c r="CZ371" s="68">
        <v>18</v>
      </c>
      <c r="DA371" s="67">
        <f t="shared" ref="DA371:DA388" si="2083">(CZ371*$D371*$E371*$G371*$J371*$DA$8)</f>
        <v>680377.32</v>
      </c>
      <c r="DB371" s="68"/>
      <c r="DC371" s="73">
        <f t="shared" ref="DC371:DC379" si="2084">(DB371*$D371*$E371*$G371*$K371*$DC$8)</f>
        <v>0</v>
      </c>
      <c r="DD371" s="68">
        <v>25</v>
      </c>
      <c r="DE371" s="67">
        <f t="shared" ref="DE371:DE382" si="2085">(DD371*$D371*$E371*$G371*$K371*$DE$8)</f>
        <v>1259958</v>
      </c>
      <c r="DF371" s="83"/>
      <c r="DG371" s="67">
        <f t="shared" ref="DG371:DG379" si="2086">(DF371*$D371*$E371*$G371*$K371*$DG$8)</f>
        <v>0</v>
      </c>
      <c r="DH371" s="68"/>
      <c r="DI371" s="67">
        <f t="shared" ref="DI371:DI379" si="2087">(DH371*$D371*$E371*$G371*$K371*$DI$8)</f>
        <v>0</v>
      </c>
      <c r="DJ371" s="68"/>
      <c r="DK371" s="67">
        <f t="shared" ref="DK371:DK379" si="2088">(DJ371*$D371*$E371*$G371*$L371*$DK$8)</f>
        <v>0</v>
      </c>
      <c r="DL371" s="68"/>
      <c r="DM371" s="75">
        <f t="shared" ref="DM371:DM379" si="2089">(DL371*$D371*$E371*$G371*$M371*$DM$8)</f>
        <v>0</v>
      </c>
      <c r="DN371" s="77">
        <f>SUM(R371,T371,V371,X371,Z371,AB371,AF371,AH371,AJ371,AL371,AP371,AR371,CF371,AT371,AV371,AX371,AZ371,BB371,CJ371,BD371,BL371,AN371,BN371,BP371,BR371,BT371,BV371,BX371,BZ371,CB371,CD371,CH371,CL371,CN371,CP371,CR371,CT371,CV371,CX371,BJ371,CZ371,DB371,DD371,DF371,DH371,DJ371,DL371,N371)</f>
        <v>151</v>
      </c>
      <c r="DO371" s="77">
        <f>SUM(S371,U371,W371,Y371,AA371,AC371,AG371,AI371,AK371,AM371,AQ371,AS371,CG371,AU371,AW371,AY371,BA371,BC371,CK371,BE371,BM371,AO371,BO371,BQ371,BS371,BU371,BW371,BY371,CA371,CC371,CE371,CI371,CM371,CO371,CQ371,CS371,CU371,CW371,CY371,BK371,DA371,DC371,DE371,DG371,DI371,DK371,DM371,O371)</f>
        <v>6232592.2400000002</v>
      </c>
    </row>
    <row r="372" spans="1:119" ht="58.5" customHeight="1" x14ac:dyDescent="0.25">
      <c r="A372" s="78"/>
      <c r="B372" s="79">
        <v>326</v>
      </c>
      <c r="C372" s="60" t="s">
        <v>499</v>
      </c>
      <c r="D372" s="61">
        <v>22900</v>
      </c>
      <c r="E372" s="80">
        <v>1.82</v>
      </c>
      <c r="F372" s="80"/>
      <c r="G372" s="63">
        <v>1</v>
      </c>
      <c r="H372" s="64"/>
      <c r="I372" s="64"/>
      <c r="J372" s="61">
        <v>1.4</v>
      </c>
      <c r="K372" s="61">
        <v>1.68</v>
      </c>
      <c r="L372" s="61">
        <v>2.23</v>
      </c>
      <c r="M372" s="65">
        <v>2.57</v>
      </c>
      <c r="N372" s="68"/>
      <c r="O372" s="67">
        <f t="shared" si="2038"/>
        <v>0</v>
      </c>
      <c r="P372" s="68"/>
      <c r="Q372" s="68">
        <f t="shared" si="2039"/>
        <v>0</v>
      </c>
      <c r="R372" s="68"/>
      <c r="S372" s="67">
        <f t="shared" si="2040"/>
        <v>0</v>
      </c>
      <c r="T372" s="68"/>
      <c r="U372" s="67">
        <f t="shared" si="2041"/>
        <v>0</v>
      </c>
      <c r="V372" s="68"/>
      <c r="W372" s="67">
        <f t="shared" si="2042"/>
        <v>0</v>
      </c>
      <c r="X372" s="68"/>
      <c r="Y372" s="67">
        <f t="shared" si="2043"/>
        <v>0</v>
      </c>
      <c r="Z372" s="68"/>
      <c r="AA372" s="67">
        <f t="shared" si="2044"/>
        <v>0</v>
      </c>
      <c r="AB372" s="68"/>
      <c r="AC372" s="67">
        <f t="shared" si="2045"/>
        <v>0</v>
      </c>
      <c r="AD372" s="68"/>
      <c r="AE372" s="67">
        <f t="shared" si="2046"/>
        <v>0</v>
      </c>
      <c r="AF372" s="68"/>
      <c r="AG372" s="67">
        <f t="shared" si="2047"/>
        <v>0</v>
      </c>
      <c r="AH372" s="70"/>
      <c r="AI372" s="67">
        <f t="shared" si="2048"/>
        <v>0</v>
      </c>
      <c r="AJ372" s="68"/>
      <c r="AK372" s="67">
        <f t="shared" si="2049"/>
        <v>0</v>
      </c>
      <c r="AL372" s="82"/>
      <c r="AM372" s="67">
        <f t="shared" si="2050"/>
        <v>0</v>
      </c>
      <c r="AN372" s="68"/>
      <c r="AO372" s="73">
        <f t="shared" si="2051"/>
        <v>0</v>
      </c>
      <c r="AP372" s="68"/>
      <c r="AQ372" s="67">
        <f t="shared" si="2052"/>
        <v>0</v>
      </c>
      <c r="AR372" s="68"/>
      <c r="AS372" s="68">
        <f t="shared" si="2053"/>
        <v>0</v>
      </c>
      <c r="AT372" s="68"/>
      <c r="AU372" s="68">
        <f t="shared" si="2054"/>
        <v>0</v>
      </c>
      <c r="AV372" s="68"/>
      <c r="AW372" s="67">
        <f t="shared" si="2055"/>
        <v>0</v>
      </c>
      <c r="AX372" s="68"/>
      <c r="AY372" s="67">
        <f t="shared" si="2056"/>
        <v>0</v>
      </c>
      <c r="AZ372" s="68"/>
      <c r="BA372" s="67">
        <f t="shared" si="2057"/>
        <v>0</v>
      </c>
      <c r="BB372" s="68"/>
      <c r="BC372" s="67">
        <f t="shared" si="2058"/>
        <v>0</v>
      </c>
      <c r="BD372" s="68"/>
      <c r="BE372" s="67">
        <f t="shared" si="2059"/>
        <v>0</v>
      </c>
      <c r="BF372" s="68"/>
      <c r="BG372" s="67">
        <f t="shared" si="2060"/>
        <v>0</v>
      </c>
      <c r="BH372" s="68"/>
      <c r="BI372" s="67">
        <f t="shared" si="2061"/>
        <v>0</v>
      </c>
      <c r="BJ372" s="68"/>
      <c r="BK372" s="67">
        <f t="shared" si="2062"/>
        <v>0</v>
      </c>
      <c r="BL372" s="68"/>
      <c r="BM372" s="67">
        <f t="shared" si="2063"/>
        <v>0</v>
      </c>
      <c r="BN372" s="68"/>
      <c r="BO372" s="67">
        <f t="shared" si="2064"/>
        <v>0</v>
      </c>
      <c r="BP372" s="68"/>
      <c r="BQ372" s="67">
        <f t="shared" si="2065"/>
        <v>0</v>
      </c>
      <c r="BR372" s="68"/>
      <c r="BS372" s="67">
        <f t="shared" si="2066"/>
        <v>0</v>
      </c>
      <c r="BT372" s="68"/>
      <c r="BU372" s="67">
        <f t="shared" si="2067"/>
        <v>0</v>
      </c>
      <c r="BV372" s="68"/>
      <c r="BW372" s="67">
        <f t="shared" si="2068"/>
        <v>0</v>
      </c>
      <c r="BX372" s="68"/>
      <c r="BY372" s="67">
        <f t="shared" si="2069"/>
        <v>0</v>
      </c>
      <c r="BZ372" s="68"/>
      <c r="CA372" s="75">
        <f t="shared" si="2070"/>
        <v>0</v>
      </c>
      <c r="CB372" s="68"/>
      <c r="CC372" s="67">
        <f t="shared" si="2071"/>
        <v>0</v>
      </c>
      <c r="CD372" s="68"/>
      <c r="CE372" s="67">
        <f t="shared" si="2072"/>
        <v>0</v>
      </c>
      <c r="CF372" s="68"/>
      <c r="CG372" s="67">
        <f t="shared" si="2073"/>
        <v>0</v>
      </c>
      <c r="CH372" s="68">
        <v>22</v>
      </c>
      <c r="CI372" s="68">
        <f t="shared" si="2074"/>
        <v>1155314.1599999999</v>
      </c>
      <c r="CJ372" s="68"/>
      <c r="CK372" s="67">
        <f t="shared" si="2075"/>
        <v>0</v>
      </c>
      <c r="CL372" s="68"/>
      <c r="CM372" s="67">
        <f t="shared" si="2076"/>
        <v>0</v>
      </c>
      <c r="CN372" s="68"/>
      <c r="CO372" s="67">
        <f t="shared" si="2077"/>
        <v>0</v>
      </c>
      <c r="CP372" s="68"/>
      <c r="CQ372" s="67">
        <f t="shared" si="2078"/>
        <v>0</v>
      </c>
      <c r="CR372" s="68"/>
      <c r="CS372" s="67">
        <f t="shared" si="2079"/>
        <v>0</v>
      </c>
      <c r="CT372" s="68"/>
      <c r="CU372" s="67">
        <f t="shared" si="2080"/>
        <v>0</v>
      </c>
      <c r="CV372" s="68"/>
      <c r="CW372" s="67">
        <f t="shared" si="2081"/>
        <v>0</v>
      </c>
      <c r="CX372" s="82"/>
      <c r="CY372" s="67">
        <f t="shared" si="2082"/>
        <v>0</v>
      </c>
      <c r="CZ372" s="68">
        <v>4</v>
      </c>
      <c r="DA372" s="67">
        <f t="shared" si="2083"/>
        <v>210057.12</v>
      </c>
      <c r="DB372" s="68"/>
      <c r="DC372" s="73">
        <f t="shared" si="2084"/>
        <v>0</v>
      </c>
      <c r="DD372" s="68">
        <v>80</v>
      </c>
      <c r="DE372" s="67">
        <f t="shared" si="2085"/>
        <v>5601523.2000000002</v>
      </c>
      <c r="DF372" s="83"/>
      <c r="DG372" s="67">
        <f t="shared" si="2086"/>
        <v>0</v>
      </c>
      <c r="DH372" s="68"/>
      <c r="DI372" s="67">
        <f t="shared" si="2087"/>
        <v>0</v>
      </c>
      <c r="DJ372" s="68"/>
      <c r="DK372" s="67">
        <f t="shared" si="2088"/>
        <v>0</v>
      </c>
      <c r="DL372" s="68"/>
      <c r="DM372" s="75">
        <f t="shared" si="2089"/>
        <v>0</v>
      </c>
      <c r="DN372" s="77">
        <f>SUM(R372,T372,V372,X372,Z372,AB372,AF372,AH372,AJ372,AL372,AP372,AR372,CF372,AT372,AV372,AX372,AZ372,BB372,CJ372,BD372,BL372,AN372,BN372,BP372,BR372,BT372,BV372,BX372,BZ372,CB372,CD372,CH372,CL372,CN372,CP372,CR372,CT372,CV372,CX372,BJ372,CZ372,DB372,DD372,DF372,DH372,DJ372,DL372)</f>
        <v>106</v>
      </c>
      <c r="DO372" s="77">
        <f>SUM(S372,U372,W372,Y372,AA372,AC372,AG372,AI372,AK372,AM372,AQ372,AS372,CG372,AU372,AW372,AY372,BA372,BC372,CK372,BE372,BM372,AO372,BO372,BQ372,BS372,BU372,BW372,BY372,CA372,CC372,CE372,CI372,CM372,CO372,CQ372,CS372,CU372,CW372,CY372,BK372,DA372,DC372,DE372,DG372,DI372,DK372,DM372)</f>
        <v>6966894.4800000004</v>
      </c>
    </row>
    <row r="373" spans="1:119" ht="54" customHeight="1" x14ac:dyDescent="0.25">
      <c r="A373" s="78"/>
      <c r="B373" s="79">
        <v>327</v>
      </c>
      <c r="C373" s="60" t="s">
        <v>500</v>
      </c>
      <c r="D373" s="61">
        <v>22900</v>
      </c>
      <c r="E373" s="80">
        <v>3.12</v>
      </c>
      <c r="F373" s="80"/>
      <c r="G373" s="63">
        <v>1</v>
      </c>
      <c r="H373" s="64"/>
      <c r="I373" s="64"/>
      <c r="J373" s="61">
        <v>1.4</v>
      </c>
      <c r="K373" s="61">
        <v>1.68</v>
      </c>
      <c r="L373" s="61">
        <v>2.23</v>
      </c>
      <c r="M373" s="65">
        <v>2.57</v>
      </c>
      <c r="N373" s="68"/>
      <c r="O373" s="67">
        <f t="shared" si="2038"/>
        <v>0</v>
      </c>
      <c r="P373" s="68"/>
      <c r="Q373" s="68">
        <f t="shared" si="2039"/>
        <v>0</v>
      </c>
      <c r="R373" s="68"/>
      <c r="S373" s="67">
        <f t="shared" si="2040"/>
        <v>0</v>
      </c>
      <c r="T373" s="68"/>
      <c r="U373" s="67">
        <f t="shared" si="2041"/>
        <v>0</v>
      </c>
      <c r="V373" s="68"/>
      <c r="W373" s="67">
        <f t="shared" si="2042"/>
        <v>0</v>
      </c>
      <c r="X373" s="68"/>
      <c r="Y373" s="67">
        <f t="shared" si="2043"/>
        <v>0</v>
      </c>
      <c r="Z373" s="68"/>
      <c r="AA373" s="67">
        <f t="shared" si="2044"/>
        <v>0</v>
      </c>
      <c r="AB373" s="68"/>
      <c r="AC373" s="67">
        <f t="shared" si="2045"/>
        <v>0</v>
      </c>
      <c r="AD373" s="68"/>
      <c r="AE373" s="67">
        <f t="shared" si="2046"/>
        <v>0</v>
      </c>
      <c r="AF373" s="68"/>
      <c r="AG373" s="67">
        <f t="shared" si="2047"/>
        <v>0</v>
      </c>
      <c r="AH373" s="70"/>
      <c r="AI373" s="67">
        <f t="shared" si="2048"/>
        <v>0</v>
      </c>
      <c r="AJ373" s="68"/>
      <c r="AK373" s="67">
        <f t="shared" si="2049"/>
        <v>0</v>
      </c>
      <c r="AL373" s="82"/>
      <c r="AM373" s="67">
        <f t="shared" si="2050"/>
        <v>0</v>
      </c>
      <c r="AN373" s="68"/>
      <c r="AO373" s="73">
        <f t="shared" si="2051"/>
        <v>0</v>
      </c>
      <c r="AP373" s="68"/>
      <c r="AQ373" s="67">
        <f t="shared" si="2052"/>
        <v>0</v>
      </c>
      <c r="AR373" s="68"/>
      <c r="AS373" s="68">
        <f t="shared" si="2053"/>
        <v>0</v>
      </c>
      <c r="AT373" s="68"/>
      <c r="AU373" s="68">
        <f t="shared" si="2054"/>
        <v>0</v>
      </c>
      <c r="AV373" s="68"/>
      <c r="AW373" s="67">
        <f t="shared" si="2055"/>
        <v>0</v>
      </c>
      <c r="AX373" s="68"/>
      <c r="AY373" s="67">
        <f t="shared" si="2056"/>
        <v>0</v>
      </c>
      <c r="AZ373" s="68"/>
      <c r="BA373" s="67">
        <f t="shared" si="2057"/>
        <v>0</v>
      </c>
      <c r="BB373" s="68"/>
      <c r="BC373" s="67">
        <f t="shared" si="2058"/>
        <v>0</v>
      </c>
      <c r="BD373" s="68"/>
      <c r="BE373" s="67">
        <f t="shared" si="2059"/>
        <v>0</v>
      </c>
      <c r="BF373" s="68"/>
      <c r="BG373" s="67">
        <f t="shared" si="2060"/>
        <v>0</v>
      </c>
      <c r="BH373" s="68"/>
      <c r="BI373" s="67">
        <f t="shared" si="2061"/>
        <v>0</v>
      </c>
      <c r="BJ373" s="68"/>
      <c r="BK373" s="67">
        <f t="shared" si="2062"/>
        <v>0</v>
      </c>
      <c r="BL373" s="68"/>
      <c r="BM373" s="67">
        <f t="shared" si="2063"/>
        <v>0</v>
      </c>
      <c r="BN373" s="68"/>
      <c r="BO373" s="67">
        <f t="shared" si="2064"/>
        <v>0</v>
      </c>
      <c r="BP373" s="68"/>
      <c r="BQ373" s="67">
        <f t="shared" si="2065"/>
        <v>0</v>
      </c>
      <c r="BR373" s="68"/>
      <c r="BS373" s="67">
        <f t="shared" si="2066"/>
        <v>0</v>
      </c>
      <c r="BT373" s="68"/>
      <c r="BU373" s="67">
        <f t="shared" si="2067"/>
        <v>0</v>
      </c>
      <c r="BV373" s="68"/>
      <c r="BW373" s="67">
        <f t="shared" si="2068"/>
        <v>0</v>
      </c>
      <c r="BX373" s="68"/>
      <c r="BY373" s="67">
        <f t="shared" si="2069"/>
        <v>0</v>
      </c>
      <c r="BZ373" s="68"/>
      <c r="CA373" s="75">
        <f t="shared" si="2070"/>
        <v>0</v>
      </c>
      <c r="CB373" s="68"/>
      <c r="CC373" s="67">
        <f t="shared" si="2071"/>
        <v>0</v>
      </c>
      <c r="CD373" s="68"/>
      <c r="CE373" s="67">
        <f t="shared" si="2072"/>
        <v>0</v>
      </c>
      <c r="CF373" s="68"/>
      <c r="CG373" s="67">
        <f t="shared" si="2073"/>
        <v>0</v>
      </c>
      <c r="CH373" s="68"/>
      <c r="CI373" s="68">
        <f t="shared" si="2074"/>
        <v>0</v>
      </c>
      <c r="CJ373" s="68"/>
      <c r="CK373" s="67">
        <f t="shared" si="2075"/>
        <v>0</v>
      </c>
      <c r="CL373" s="68"/>
      <c r="CM373" s="67">
        <f t="shared" si="2076"/>
        <v>0</v>
      </c>
      <c r="CN373" s="68"/>
      <c r="CO373" s="67">
        <f t="shared" si="2077"/>
        <v>0</v>
      </c>
      <c r="CP373" s="68"/>
      <c r="CQ373" s="67">
        <f t="shared" si="2078"/>
        <v>0</v>
      </c>
      <c r="CR373" s="68"/>
      <c r="CS373" s="67">
        <f t="shared" si="2079"/>
        <v>0</v>
      </c>
      <c r="CT373" s="68"/>
      <c r="CU373" s="67">
        <f t="shared" si="2080"/>
        <v>0</v>
      </c>
      <c r="CV373" s="68"/>
      <c r="CW373" s="67">
        <f t="shared" si="2081"/>
        <v>0</v>
      </c>
      <c r="CX373" s="82"/>
      <c r="CY373" s="67">
        <f t="shared" si="2082"/>
        <v>0</v>
      </c>
      <c r="CZ373" s="68">
        <v>2</v>
      </c>
      <c r="DA373" s="67">
        <f t="shared" si="2083"/>
        <v>180048.96</v>
      </c>
      <c r="DB373" s="68"/>
      <c r="DC373" s="73">
        <f t="shared" si="2084"/>
        <v>0</v>
      </c>
      <c r="DD373" s="68">
        <v>35</v>
      </c>
      <c r="DE373" s="67">
        <f t="shared" si="2085"/>
        <v>4201142.3999999994</v>
      </c>
      <c r="DF373" s="83"/>
      <c r="DG373" s="67">
        <f t="shared" si="2086"/>
        <v>0</v>
      </c>
      <c r="DH373" s="68"/>
      <c r="DI373" s="67">
        <f t="shared" si="2087"/>
        <v>0</v>
      </c>
      <c r="DJ373" s="68"/>
      <c r="DK373" s="67">
        <f t="shared" si="2088"/>
        <v>0</v>
      </c>
      <c r="DL373" s="68"/>
      <c r="DM373" s="75">
        <f t="shared" si="2089"/>
        <v>0</v>
      </c>
      <c r="DN373" s="77">
        <f t="shared" ref="DN373:DO388" si="2090">SUM(N373,P373,R373,T373,V373,X373,Z373,AB373,AD373,AF373,AH373,AJ373,AL373,AP373,AR373,CF373,AT373,AV373,AX373,AZ373,BB373,CJ373,BD373,BF373,BH373,BL373,AN373,BN373,BP373,BR373,BT373,BV373,BX373,BZ373,CB373,CD373,CH373,CL373,CN373,CP373,CR373,CT373,CV373,CX373,BJ373,CZ373,DB373,DD373,DF373,DH373,DJ373,DL373)</f>
        <v>37</v>
      </c>
      <c r="DO373" s="75">
        <f t="shared" si="2090"/>
        <v>4381191.3599999994</v>
      </c>
    </row>
    <row r="374" spans="1:119" ht="59.25" customHeight="1" x14ac:dyDescent="0.25">
      <c r="A374" s="78"/>
      <c r="B374" s="79">
        <v>328</v>
      </c>
      <c r="C374" s="60" t="s">
        <v>501</v>
      </c>
      <c r="D374" s="61">
        <v>22900</v>
      </c>
      <c r="E374" s="80">
        <v>8.6</v>
      </c>
      <c r="F374" s="80"/>
      <c r="G374" s="63">
        <v>1</v>
      </c>
      <c r="H374" s="64"/>
      <c r="I374" s="64"/>
      <c r="J374" s="61">
        <v>1.4</v>
      </c>
      <c r="K374" s="61">
        <v>1.68</v>
      </c>
      <c r="L374" s="61">
        <v>2.23</v>
      </c>
      <c r="M374" s="65">
        <v>2.57</v>
      </c>
      <c r="N374" s="68"/>
      <c r="O374" s="67">
        <f t="shared" si="2038"/>
        <v>0</v>
      </c>
      <c r="P374" s="68"/>
      <c r="Q374" s="68">
        <f t="shared" si="2039"/>
        <v>0</v>
      </c>
      <c r="R374" s="68"/>
      <c r="S374" s="67">
        <f t="shared" si="2040"/>
        <v>0</v>
      </c>
      <c r="T374" s="68"/>
      <c r="U374" s="67">
        <f t="shared" si="2041"/>
        <v>0</v>
      </c>
      <c r="V374" s="68"/>
      <c r="W374" s="67">
        <f t="shared" si="2042"/>
        <v>0</v>
      </c>
      <c r="X374" s="68"/>
      <c r="Y374" s="67">
        <f t="shared" si="2043"/>
        <v>0</v>
      </c>
      <c r="Z374" s="68"/>
      <c r="AA374" s="67">
        <f t="shared" si="2044"/>
        <v>0</v>
      </c>
      <c r="AB374" s="68"/>
      <c r="AC374" s="67">
        <f t="shared" si="2045"/>
        <v>0</v>
      </c>
      <c r="AD374" s="68"/>
      <c r="AE374" s="67">
        <f t="shared" si="2046"/>
        <v>0</v>
      </c>
      <c r="AF374" s="68"/>
      <c r="AG374" s="67">
        <f t="shared" si="2047"/>
        <v>0</v>
      </c>
      <c r="AH374" s="70"/>
      <c r="AI374" s="67">
        <f t="shared" si="2048"/>
        <v>0</v>
      </c>
      <c r="AJ374" s="68"/>
      <c r="AK374" s="67">
        <f t="shared" si="2049"/>
        <v>0</v>
      </c>
      <c r="AL374" s="82">
        <v>0</v>
      </c>
      <c r="AM374" s="67">
        <f t="shared" si="2050"/>
        <v>0</v>
      </c>
      <c r="AN374" s="68"/>
      <c r="AO374" s="73">
        <f t="shared" si="2051"/>
        <v>0</v>
      </c>
      <c r="AP374" s="68"/>
      <c r="AQ374" s="67">
        <f t="shared" si="2052"/>
        <v>0</v>
      </c>
      <c r="AR374" s="68"/>
      <c r="AS374" s="68">
        <f t="shared" si="2053"/>
        <v>0</v>
      </c>
      <c r="AT374" s="68"/>
      <c r="AU374" s="68">
        <f t="shared" si="2054"/>
        <v>0</v>
      </c>
      <c r="AV374" s="68"/>
      <c r="AW374" s="67">
        <f t="shared" si="2055"/>
        <v>0</v>
      </c>
      <c r="AX374" s="68"/>
      <c r="AY374" s="67">
        <f t="shared" si="2056"/>
        <v>0</v>
      </c>
      <c r="AZ374" s="68"/>
      <c r="BA374" s="67">
        <f t="shared" si="2057"/>
        <v>0</v>
      </c>
      <c r="BB374" s="68"/>
      <c r="BC374" s="67">
        <f t="shared" si="2058"/>
        <v>0</v>
      </c>
      <c r="BD374" s="68"/>
      <c r="BE374" s="67">
        <f t="shared" si="2059"/>
        <v>0</v>
      </c>
      <c r="BF374" s="68"/>
      <c r="BG374" s="67">
        <f t="shared" si="2060"/>
        <v>0</v>
      </c>
      <c r="BH374" s="68"/>
      <c r="BI374" s="67">
        <f t="shared" si="2061"/>
        <v>0</v>
      </c>
      <c r="BJ374" s="68"/>
      <c r="BK374" s="67">
        <f t="shared" si="2062"/>
        <v>0</v>
      </c>
      <c r="BL374" s="68"/>
      <c r="BM374" s="67">
        <f t="shared" si="2063"/>
        <v>0</v>
      </c>
      <c r="BN374" s="68"/>
      <c r="BO374" s="67">
        <f t="shared" si="2064"/>
        <v>0</v>
      </c>
      <c r="BP374" s="68"/>
      <c r="BQ374" s="67">
        <f t="shared" si="2065"/>
        <v>0</v>
      </c>
      <c r="BR374" s="68"/>
      <c r="BS374" s="67">
        <f t="shared" si="2066"/>
        <v>0</v>
      </c>
      <c r="BT374" s="68"/>
      <c r="BU374" s="67">
        <f t="shared" si="2067"/>
        <v>0</v>
      </c>
      <c r="BV374" s="68"/>
      <c r="BW374" s="67">
        <f t="shared" si="2068"/>
        <v>0</v>
      </c>
      <c r="BX374" s="68"/>
      <c r="BY374" s="67">
        <f t="shared" si="2069"/>
        <v>0</v>
      </c>
      <c r="BZ374" s="68"/>
      <c r="CA374" s="75">
        <f t="shared" si="2070"/>
        <v>0</v>
      </c>
      <c r="CB374" s="68"/>
      <c r="CC374" s="67">
        <f t="shared" si="2071"/>
        <v>0</v>
      </c>
      <c r="CD374" s="68"/>
      <c r="CE374" s="67">
        <f t="shared" si="2072"/>
        <v>0</v>
      </c>
      <c r="CF374" s="68"/>
      <c r="CG374" s="67">
        <f t="shared" si="2073"/>
        <v>0</v>
      </c>
      <c r="CH374" s="68"/>
      <c r="CI374" s="68">
        <f t="shared" si="2074"/>
        <v>0</v>
      </c>
      <c r="CJ374" s="68"/>
      <c r="CK374" s="67">
        <f t="shared" si="2075"/>
        <v>0</v>
      </c>
      <c r="CL374" s="68"/>
      <c r="CM374" s="67">
        <f t="shared" si="2076"/>
        <v>0</v>
      </c>
      <c r="CN374" s="68"/>
      <c r="CO374" s="67">
        <f t="shared" si="2077"/>
        <v>0</v>
      </c>
      <c r="CP374" s="68"/>
      <c r="CQ374" s="67">
        <f t="shared" si="2078"/>
        <v>0</v>
      </c>
      <c r="CR374" s="68"/>
      <c r="CS374" s="67">
        <f t="shared" si="2079"/>
        <v>0</v>
      </c>
      <c r="CT374" s="68"/>
      <c r="CU374" s="67">
        <f t="shared" si="2080"/>
        <v>0</v>
      </c>
      <c r="CV374" s="68"/>
      <c r="CW374" s="67">
        <f t="shared" si="2081"/>
        <v>0</v>
      </c>
      <c r="CX374" s="82">
        <v>0</v>
      </c>
      <c r="CY374" s="67">
        <f t="shared" si="2082"/>
        <v>0</v>
      </c>
      <c r="CZ374" s="68"/>
      <c r="DA374" s="67">
        <f t="shared" si="2083"/>
        <v>0</v>
      </c>
      <c r="DB374" s="68"/>
      <c r="DC374" s="73">
        <f t="shared" si="2084"/>
        <v>0</v>
      </c>
      <c r="DD374" s="68">
        <v>5</v>
      </c>
      <c r="DE374" s="67">
        <f t="shared" si="2085"/>
        <v>1654296</v>
      </c>
      <c r="DF374" s="83"/>
      <c r="DG374" s="67">
        <f t="shared" si="2086"/>
        <v>0</v>
      </c>
      <c r="DH374" s="68"/>
      <c r="DI374" s="67">
        <f t="shared" si="2087"/>
        <v>0</v>
      </c>
      <c r="DJ374" s="68"/>
      <c r="DK374" s="67">
        <f t="shared" si="2088"/>
        <v>0</v>
      </c>
      <c r="DL374" s="68"/>
      <c r="DM374" s="75">
        <f t="shared" si="2089"/>
        <v>0</v>
      </c>
      <c r="DN374" s="77">
        <f t="shared" si="2090"/>
        <v>5</v>
      </c>
      <c r="DO374" s="75">
        <f t="shared" si="2090"/>
        <v>1654296</v>
      </c>
    </row>
    <row r="375" spans="1:119" ht="67.5" customHeight="1" x14ac:dyDescent="0.25">
      <c r="A375" s="78"/>
      <c r="B375" s="79">
        <v>329</v>
      </c>
      <c r="C375" s="60" t="s">
        <v>502</v>
      </c>
      <c r="D375" s="61">
        <v>22900</v>
      </c>
      <c r="E375" s="80">
        <v>1.24</v>
      </c>
      <c r="F375" s="80"/>
      <c r="G375" s="63">
        <v>1</v>
      </c>
      <c r="H375" s="64"/>
      <c r="I375" s="64"/>
      <c r="J375" s="61">
        <v>1.4</v>
      </c>
      <c r="K375" s="61">
        <v>1.68</v>
      </c>
      <c r="L375" s="61">
        <v>2.23</v>
      </c>
      <c r="M375" s="65">
        <v>2.57</v>
      </c>
      <c r="N375" s="68"/>
      <c r="O375" s="67">
        <f t="shared" si="2038"/>
        <v>0</v>
      </c>
      <c r="P375" s="68"/>
      <c r="Q375" s="68">
        <f t="shared" si="2039"/>
        <v>0</v>
      </c>
      <c r="R375" s="68"/>
      <c r="S375" s="67">
        <f t="shared" si="2040"/>
        <v>0</v>
      </c>
      <c r="T375" s="68"/>
      <c r="U375" s="67">
        <f t="shared" si="2041"/>
        <v>0</v>
      </c>
      <c r="V375" s="68"/>
      <c r="W375" s="67">
        <f t="shared" si="2042"/>
        <v>0</v>
      </c>
      <c r="X375" s="68"/>
      <c r="Y375" s="67">
        <f t="shared" si="2043"/>
        <v>0</v>
      </c>
      <c r="Z375" s="68"/>
      <c r="AA375" s="67">
        <f t="shared" si="2044"/>
        <v>0</v>
      </c>
      <c r="AB375" s="68"/>
      <c r="AC375" s="67">
        <f t="shared" si="2045"/>
        <v>0</v>
      </c>
      <c r="AD375" s="68"/>
      <c r="AE375" s="67">
        <f t="shared" si="2046"/>
        <v>0</v>
      </c>
      <c r="AF375" s="68"/>
      <c r="AG375" s="67">
        <f t="shared" si="2047"/>
        <v>0</v>
      </c>
      <c r="AH375" s="70"/>
      <c r="AI375" s="67">
        <f t="shared" si="2048"/>
        <v>0</v>
      </c>
      <c r="AJ375" s="68"/>
      <c r="AK375" s="67">
        <f t="shared" si="2049"/>
        <v>0</v>
      </c>
      <c r="AL375" s="82"/>
      <c r="AM375" s="67">
        <f t="shared" si="2050"/>
        <v>0</v>
      </c>
      <c r="AN375" s="68"/>
      <c r="AO375" s="73">
        <f t="shared" si="2051"/>
        <v>0</v>
      </c>
      <c r="AP375" s="68"/>
      <c r="AQ375" s="67">
        <f t="shared" si="2052"/>
        <v>0</v>
      </c>
      <c r="AR375" s="68"/>
      <c r="AS375" s="68">
        <f t="shared" si="2053"/>
        <v>0</v>
      </c>
      <c r="AT375" s="68"/>
      <c r="AU375" s="68">
        <f t="shared" si="2054"/>
        <v>0</v>
      </c>
      <c r="AV375" s="68"/>
      <c r="AW375" s="67">
        <f t="shared" si="2055"/>
        <v>0</v>
      </c>
      <c r="AX375" s="68"/>
      <c r="AY375" s="67">
        <f t="shared" si="2056"/>
        <v>0</v>
      </c>
      <c r="AZ375" s="68"/>
      <c r="BA375" s="67">
        <f t="shared" si="2057"/>
        <v>0</v>
      </c>
      <c r="BB375" s="68"/>
      <c r="BC375" s="67">
        <f t="shared" si="2058"/>
        <v>0</v>
      </c>
      <c r="BD375" s="68"/>
      <c r="BE375" s="67">
        <f t="shared" si="2059"/>
        <v>0</v>
      </c>
      <c r="BF375" s="68"/>
      <c r="BG375" s="67">
        <f t="shared" si="2060"/>
        <v>0</v>
      </c>
      <c r="BH375" s="68"/>
      <c r="BI375" s="67">
        <f t="shared" si="2061"/>
        <v>0</v>
      </c>
      <c r="BJ375" s="68"/>
      <c r="BK375" s="67">
        <f t="shared" si="2062"/>
        <v>0</v>
      </c>
      <c r="BL375" s="68"/>
      <c r="BM375" s="67">
        <f t="shared" si="2063"/>
        <v>0</v>
      </c>
      <c r="BN375" s="68"/>
      <c r="BO375" s="67">
        <f t="shared" si="2064"/>
        <v>0</v>
      </c>
      <c r="BP375" s="68"/>
      <c r="BQ375" s="67">
        <f t="shared" si="2065"/>
        <v>0</v>
      </c>
      <c r="BR375" s="68"/>
      <c r="BS375" s="67">
        <f t="shared" si="2066"/>
        <v>0</v>
      </c>
      <c r="BT375" s="68"/>
      <c r="BU375" s="67">
        <f t="shared" si="2067"/>
        <v>0</v>
      </c>
      <c r="BV375" s="68"/>
      <c r="BW375" s="67">
        <f t="shared" si="2068"/>
        <v>0</v>
      </c>
      <c r="BX375" s="68"/>
      <c r="BY375" s="67">
        <f t="shared" si="2069"/>
        <v>0</v>
      </c>
      <c r="BZ375" s="68"/>
      <c r="CA375" s="75">
        <f t="shared" si="2070"/>
        <v>0</v>
      </c>
      <c r="CB375" s="68"/>
      <c r="CC375" s="67">
        <f t="shared" si="2071"/>
        <v>0</v>
      </c>
      <c r="CD375" s="68"/>
      <c r="CE375" s="67">
        <f t="shared" si="2072"/>
        <v>0</v>
      </c>
      <c r="CF375" s="68"/>
      <c r="CG375" s="67">
        <f t="shared" si="2073"/>
        <v>0</v>
      </c>
      <c r="CH375" s="68">
        <v>0</v>
      </c>
      <c r="CI375" s="68">
        <f t="shared" si="2074"/>
        <v>0</v>
      </c>
      <c r="CJ375" s="68"/>
      <c r="CK375" s="67">
        <f t="shared" si="2075"/>
        <v>0</v>
      </c>
      <c r="CL375" s="68"/>
      <c r="CM375" s="67">
        <f t="shared" si="2076"/>
        <v>0</v>
      </c>
      <c r="CN375" s="68"/>
      <c r="CO375" s="67">
        <f t="shared" si="2077"/>
        <v>0</v>
      </c>
      <c r="CP375" s="68"/>
      <c r="CQ375" s="67">
        <f t="shared" si="2078"/>
        <v>0</v>
      </c>
      <c r="CR375" s="68"/>
      <c r="CS375" s="67">
        <f t="shared" si="2079"/>
        <v>0</v>
      </c>
      <c r="CT375" s="68"/>
      <c r="CU375" s="67">
        <f t="shared" si="2080"/>
        <v>0</v>
      </c>
      <c r="CV375" s="68"/>
      <c r="CW375" s="67">
        <f t="shared" si="2081"/>
        <v>0</v>
      </c>
      <c r="CX375" s="82"/>
      <c r="CY375" s="67">
        <f t="shared" si="2082"/>
        <v>0</v>
      </c>
      <c r="CZ375" s="68">
        <v>113</v>
      </c>
      <c r="DA375" s="67">
        <f t="shared" si="2083"/>
        <v>4043022.4799999995</v>
      </c>
      <c r="DB375" s="68"/>
      <c r="DC375" s="73">
        <f t="shared" si="2084"/>
        <v>0</v>
      </c>
      <c r="DD375" s="68">
        <v>20</v>
      </c>
      <c r="DE375" s="67">
        <f t="shared" si="2085"/>
        <v>954105.6</v>
      </c>
      <c r="DF375" s="83"/>
      <c r="DG375" s="67">
        <f t="shared" si="2086"/>
        <v>0</v>
      </c>
      <c r="DH375" s="68"/>
      <c r="DI375" s="67">
        <f t="shared" si="2087"/>
        <v>0</v>
      </c>
      <c r="DJ375" s="68"/>
      <c r="DK375" s="67">
        <f t="shared" si="2088"/>
        <v>0</v>
      </c>
      <c r="DL375" s="68"/>
      <c r="DM375" s="75">
        <f t="shared" si="2089"/>
        <v>0</v>
      </c>
      <c r="DN375" s="77">
        <f t="shared" si="2090"/>
        <v>133</v>
      </c>
      <c r="DO375" s="75">
        <f t="shared" si="2090"/>
        <v>4997128.0799999991</v>
      </c>
    </row>
    <row r="376" spans="1:119" ht="69" customHeight="1" x14ac:dyDescent="0.25">
      <c r="A376" s="78"/>
      <c r="B376" s="79">
        <v>330</v>
      </c>
      <c r="C376" s="60" t="s">
        <v>503</v>
      </c>
      <c r="D376" s="61">
        <v>22900</v>
      </c>
      <c r="E376" s="80">
        <v>1.67</v>
      </c>
      <c r="F376" s="80"/>
      <c r="G376" s="63">
        <v>1</v>
      </c>
      <c r="H376" s="64"/>
      <c r="I376" s="64"/>
      <c r="J376" s="61">
        <v>1.4</v>
      </c>
      <c r="K376" s="61">
        <v>1.68</v>
      </c>
      <c r="L376" s="61">
        <v>2.23</v>
      </c>
      <c r="M376" s="65">
        <v>2.57</v>
      </c>
      <c r="N376" s="68"/>
      <c r="O376" s="67">
        <f t="shared" si="2038"/>
        <v>0</v>
      </c>
      <c r="P376" s="68"/>
      <c r="Q376" s="68">
        <f t="shared" si="2039"/>
        <v>0</v>
      </c>
      <c r="R376" s="68"/>
      <c r="S376" s="67">
        <f t="shared" si="2040"/>
        <v>0</v>
      </c>
      <c r="T376" s="68"/>
      <c r="U376" s="67">
        <f t="shared" si="2041"/>
        <v>0</v>
      </c>
      <c r="V376" s="68"/>
      <c r="W376" s="67">
        <f t="shared" si="2042"/>
        <v>0</v>
      </c>
      <c r="X376" s="68"/>
      <c r="Y376" s="67">
        <f t="shared" si="2043"/>
        <v>0</v>
      </c>
      <c r="Z376" s="68"/>
      <c r="AA376" s="67">
        <f t="shared" si="2044"/>
        <v>0</v>
      </c>
      <c r="AB376" s="68"/>
      <c r="AC376" s="67">
        <f t="shared" si="2045"/>
        <v>0</v>
      </c>
      <c r="AD376" s="68"/>
      <c r="AE376" s="67">
        <f t="shared" si="2046"/>
        <v>0</v>
      </c>
      <c r="AF376" s="68"/>
      <c r="AG376" s="67">
        <f t="shared" si="2047"/>
        <v>0</v>
      </c>
      <c r="AH376" s="70"/>
      <c r="AI376" s="67">
        <f t="shared" si="2048"/>
        <v>0</v>
      </c>
      <c r="AJ376" s="68"/>
      <c r="AK376" s="67">
        <f t="shared" si="2049"/>
        <v>0</v>
      </c>
      <c r="AL376" s="82"/>
      <c r="AM376" s="67">
        <f t="shared" si="2050"/>
        <v>0</v>
      </c>
      <c r="AN376" s="68"/>
      <c r="AO376" s="73">
        <f t="shared" si="2051"/>
        <v>0</v>
      </c>
      <c r="AP376" s="68"/>
      <c r="AQ376" s="67">
        <f t="shared" si="2052"/>
        <v>0</v>
      </c>
      <c r="AR376" s="68"/>
      <c r="AS376" s="68">
        <f t="shared" si="2053"/>
        <v>0</v>
      </c>
      <c r="AT376" s="68"/>
      <c r="AU376" s="68">
        <f t="shared" si="2054"/>
        <v>0</v>
      </c>
      <c r="AV376" s="68"/>
      <c r="AW376" s="67">
        <f t="shared" si="2055"/>
        <v>0</v>
      </c>
      <c r="AX376" s="68"/>
      <c r="AY376" s="67">
        <f t="shared" si="2056"/>
        <v>0</v>
      </c>
      <c r="AZ376" s="68"/>
      <c r="BA376" s="67">
        <f t="shared" si="2057"/>
        <v>0</v>
      </c>
      <c r="BB376" s="68"/>
      <c r="BC376" s="67">
        <f t="shared" si="2058"/>
        <v>0</v>
      </c>
      <c r="BD376" s="68"/>
      <c r="BE376" s="67">
        <f t="shared" si="2059"/>
        <v>0</v>
      </c>
      <c r="BF376" s="68"/>
      <c r="BG376" s="67">
        <f t="shared" si="2060"/>
        <v>0</v>
      </c>
      <c r="BH376" s="68"/>
      <c r="BI376" s="67">
        <f t="shared" si="2061"/>
        <v>0</v>
      </c>
      <c r="BJ376" s="68"/>
      <c r="BK376" s="67">
        <f t="shared" si="2062"/>
        <v>0</v>
      </c>
      <c r="BL376" s="68"/>
      <c r="BM376" s="67">
        <f t="shared" si="2063"/>
        <v>0</v>
      </c>
      <c r="BN376" s="68"/>
      <c r="BO376" s="67">
        <f t="shared" si="2064"/>
        <v>0</v>
      </c>
      <c r="BP376" s="68"/>
      <c r="BQ376" s="67">
        <f t="shared" si="2065"/>
        <v>0</v>
      </c>
      <c r="BR376" s="68"/>
      <c r="BS376" s="67">
        <f t="shared" si="2066"/>
        <v>0</v>
      </c>
      <c r="BT376" s="68"/>
      <c r="BU376" s="67">
        <f t="shared" si="2067"/>
        <v>0</v>
      </c>
      <c r="BV376" s="68"/>
      <c r="BW376" s="67">
        <f t="shared" si="2068"/>
        <v>0</v>
      </c>
      <c r="BX376" s="68"/>
      <c r="BY376" s="67">
        <f t="shared" si="2069"/>
        <v>0</v>
      </c>
      <c r="BZ376" s="68"/>
      <c r="CA376" s="75">
        <f t="shared" si="2070"/>
        <v>0</v>
      </c>
      <c r="CB376" s="68"/>
      <c r="CC376" s="67">
        <f t="shared" si="2071"/>
        <v>0</v>
      </c>
      <c r="CD376" s="68"/>
      <c r="CE376" s="67">
        <f t="shared" si="2072"/>
        <v>0</v>
      </c>
      <c r="CF376" s="68"/>
      <c r="CG376" s="67">
        <f t="shared" si="2073"/>
        <v>0</v>
      </c>
      <c r="CH376" s="68"/>
      <c r="CI376" s="68">
        <f t="shared" si="2074"/>
        <v>0</v>
      </c>
      <c r="CJ376" s="68"/>
      <c r="CK376" s="67">
        <f t="shared" si="2075"/>
        <v>0</v>
      </c>
      <c r="CL376" s="68"/>
      <c r="CM376" s="67">
        <f t="shared" si="2076"/>
        <v>0</v>
      </c>
      <c r="CN376" s="68"/>
      <c r="CO376" s="67">
        <f t="shared" si="2077"/>
        <v>0</v>
      </c>
      <c r="CP376" s="68"/>
      <c r="CQ376" s="67">
        <f t="shared" si="2078"/>
        <v>0</v>
      </c>
      <c r="CR376" s="68"/>
      <c r="CS376" s="67">
        <f t="shared" si="2079"/>
        <v>0</v>
      </c>
      <c r="CT376" s="68"/>
      <c r="CU376" s="67">
        <f t="shared" si="2080"/>
        <v>0</v>
      </c>
      <c r="CV376" s="68"/>
      <c r="CW376" s="67">
        <f t="shared" si="2081"/>
        <v>0</v>
      </c>
      <c r="CX376" s="82"/>
      <c r="CY376" s="67">
        <f t="shared" si="2082"/>
        <v>0</v>
      </c>
      <c r="CZ376" s="68">
        <v>44</v>
      </c>
      <c r="DA376" s="67">
        <f t="shared" si="2083"/>
        <v>2120191.92</v>
      </c>
      <c r="DB376" s="68"/>
      <c r="DC376" s="73">
        <f t="shared" si="2084"/>
        <v>0</v>
      </c>
      <c r="DD376" s="68">
        <v>20</v>
      </c>
      <c r="DE376" s="67">
        <f t="shared" si="2085"/>
        <v>1284964.8</v>
      </c>
      <c r="DF376" s="83"/>
      <c r="DG376" s="67">
        <f t="shared" si="2086"/>
        <v>0</v>
      </c>
      <c r="DH376" s="68"/>
      <c r="DI376" s="67">
        <f t="shared" si="2087"/>
        <v>0</v>
      </c>
      <c r="DJ376" s="68"/>
      <c r="DK376" s="67">
        <f t="shared" si="2088"/>
        <v>0</v>
      </c>
      <c r="DL376" s="68"/>
      <c r="DM376" s="75">
        <f t="shared" si="2089"/>
        <v>0</v>
      </c>
      <c r="DN376" s="77">
        <f t="shared" si="2090"/>
        <v>64</v>
      </c>
      <c r="DO376" s="75">
        <f t="shared" si="2090"/>
        <v>3405156.7199999997</v>
      </c>
    </row>
    <row r="377" spans="1:119" ht="45.75" customHeight="1" x14ac:dyDescent="0.25">
      <c r="A377" s="78"/>
      <c r="B377" s="79">
        <v>331</v>
      </c>
      <c r="C377" s="60" t="s">
        <v>504</v>
      </c>
      <c r="D377" s="61">
        <v>22900</v>
      </c>
      <c r="E377" s="80">
        <v>3.03</v>
      </c>
      <c r="F377" s="80"/>
      <c r="G377" s="63">
        <v>1</v>
      </c>
      <c r="H377" s="64"/>
      <c r="I377" s="64"/>
      <c r="J377" s="61">
        <v>1.4</v>
      </c>
      <c r="K377" s="61">
        <v>1.68</v>
      </c>
      <c r="L377" s="61">
        <v>2.23</v>
      </c>
      <c r="M377" s="65">
        <v>2.57</v>
      </c>
      <c r="N377" s="68"/>
      <c r="O377" s="67">
        <f t="shared" si="2038"/>
        <v>0</v>
      </c>
      <c r="P377" s="68"/>
      <c r="Q377" s="68">
        <f t="shared" si="2039"/>
        <v>0</v>
      </c>
      <c r="R377" s="68"/>
      <c r="S377" s="67">
        <f t="shared" si="2040"/>
        <v>0</v>
      </c>
      <c r="T377" s="68"/>
      <c r="U377" s="67">
        <f t="shared" si="2041"/>
        <v>0</v>
      </c>
      <c r="V377" s="68"/>
      <c r="W377" s="67">
        <f t="shared" si="2042"/>
        <v>0</v>
      </c>
      <c r="X377" s="68"/>
      <c r="Y377" s="67">
        <f t="shared" si="2043"/>
        <v>0</v>
      </c>
      <c r="Z377" s="68"/>
      <c r="AA377" s="67">
        <f t="shared" si="2044"/>
        <v>0</v>
      </c>
      <c r="AB377" s="68"/>
      <c r="AC377" s="67">
        <f t="shared" si="2045"/>
        <v>0</v>
      </c>
      <c r="AD377" s="68"/>
      <c r="AE377" s="67">
        <f t="shared" si="2046"/>
        <v>0</v>
      </c>
      <c r="AF377" s="68"/>
      <c r="AG377" s="67">
        <f t="shared" si="2047"/>
        <v>0</v>
      </c>
      <c r="AH377" s="70"/>
      <c r="AI377" s="67">
        <f t="shared" si="2048"/>
        <v>0</v>
      </c>
      <c r="AJ377" s="68"/>
      <c r="AK377" s="67">
        <f t="shared" si="2049"/>
        <v>0</v>
      </c>
      <c r="AL377" s="82">
        <v>0</v>
      </c>
      <c r="AM377" s="67">
        <f t="shared" si="2050"/>
        <v>0</v>
      </c>
      <c r="AN377" s="68"/>
      <c r="AO377" s="73">
        <f t="shared" si="2051"/>
        <v>0</v>
      </c>
      <c r="AP377" s="68"/>
      <c r="AQ377" s="67">
        <f t="shared" si="2052"/>
        <v>0</v>
      </c>
      <c r="AR377" s="68"/>
      <c r="AS377" s="68">
        <f t="shared" si="2053"/>
        <v>0</v>
      </c>
      <c r="AT377" s="68"/>
      <c r="AU377" s="68">
        <f t="shared" si="2054"/>
        <v>0</v>
      </c>
      <c r="AV377" s="68"/>
      <c r="AW377" s="67">
        <f t="shared" si="2055"/>
        <v>0</v>
      </c>
      <c r="AX377" s="68"/>
      <c r="AY377" s="67">
        <f t="shared" si="2056"/>
        <v>0</v>
      </c>
      <c r="AZ377" s="68"/>
      <c r="BA377" s="67">
        <f t="shared" si="2057"/>
        <v>0</v>
      </c>
      <c r="BB377" s="68"/>
      <c r="BC377" s="67">
        <f t="shared" si="2058"/>
        <v>0</v>
      </c>
      <c r="BD377" s="68"/>
      <c r="BE377" s="67">
        <f t="shared" si="2059"/>
        <v>0</v>
      </c>
      <c r="BF377" s="68"/>
      <c r="BG377" s="67">
        <f t="shared" si="2060"/>
        <v>0</v>
      </c>
      <c r="BH377" s="68"/>
      <c r="BI377" s="67">
        <f t="shared" si="2061"/>
        <v>0</v>
      </c>
      <c r="BJ377" s="68"/>
      <c r="BK377" s="67">
        <f t="shared" si="2062"/>
        <v>0</v>
      </c>
      <c r="BL377" s="68"/>
      <c r="BM377" s="67">
        <f t="shared" si="2063"/>
        <v>0</v>
      </c>
      <c r="BN377" s="68"/>
      <c r="BO377" s="67">
        <f t="shared" si="2064"/>
        <v>0</v>
      </c>
      <c r="BP377" s="68"/>
      <c r="BQ377" s="67">
        <f t="shared" si="2065"/>
        <v>0</v>
      </c>
      <c r="BR377" s="68"/>
      <c r="BS377" s="67">
        <f t="shared" si="2066"/>
        <v>0</v>
      </c>
      <c r="BT377" s="68"/>
      <c r="BU377" s="67">
        <f t="shared" si="2067"/>
        <v>0</v>
      </c>
      <c r="BV377" s="68"/>
      <c r="BW377" s="67">
        <f t="shared" si="2068"/>
        <v>0</v>
      </c>
      <c r="BX377" s="68"/>
      <c r="BY377" s="67">
        <f t="shared" si="2069"/>
        <v>0</v>
      </c>
      <c r="BZ377" s="68"/>
      <c r="CA377" s="75">
        <f t="shared" si="2070"/>
        <v>0</v>
      </c>
      <c r="CB377" s="68"/>
      <c r="CC377" s="67">
        <f t="shared" si="2071"/>
        <v>0</v>
      </c>
      <c r="CD377" s="68"/>
      <c r="CE377" s="67">
        <f t="shared" si="2072"/>
        <v>0</v>
      </c>
      <c r="CF377" s="68"/>
      <c r="CG377" s="67">
        <f t="shared" si="2073"/>
        <v>0</v>
      </c>
      <c r="CH377" s="68"/>
      <c r="CI377" s="68">
        <f t="shared" si="2074"/>
        <v>0</v>
      </c>
      <c r="CJ377" s="68"/>
      <c r="CK377" s="67">
        <f t="shared" si="2075"/>
        <v>0</v>
      </c>
      <c r="CL377" s="68"/>
      <c r="CM377" s="67">
        <f t="shared" si="2076"/>
        <v>0</v>
      </c>
      <c r="CN377" s="68"/>
      <c r="CO377" s="67">
        <f t="shared" si="2077"/>
        <v>0</v>
      </c>
      <c r="CP377" s="68"/>
      <c r="CQ377" s="67">
        <f t="shared" si="2078"/>
        <v>0</v>
      </c>
      <c r="CR377" s="68"/>
      <c r="CS377" s="67">
        <f t="shared" si="2079"/>
        <v>0</v>
      </c>
      <c r="CT377" s="68"/>
      <c r="CU377" s="67">
        <f t="shared" si="2080"/>
        <v>0</v>
      </c>
      <c r="CV377" s="68"/>
      <c r="CW377" s="67">
        <f t="shared" si="2081"/>
        <v>0</v>
      </c>
      <c r="CX377" s="82">
        <v>0</v>
      </c>
      <c r="CY377" s="67">
        <f t="shared" si="2082"/>
        <v>0</v>
      </c>
      <c r="CZ377" s="68">
        <v>10</v>
      </c>
      <c r="DA377" s="67">
        <f t="shared" si="2083"/>
        <v>874276.2</v>
      </c>
      <c r="DB377" s="68"/>
      <c r="DC377" s="73">
        <f t="shared" si="2084"/>
        <v>0</v>
      </c>
      <c r="DD377" s="68"/>
      <c r="DE377" s="67">
        <f t="shared" si="2085"/>
        <v>0</v>
      </c>
      <c r="DF377" s="83"/>
      <c r="DG377" s="67">
        <f t="shared" si="2086"/>
        <v>0</v>
      </c>
      <c r="DH377" s="68"/>
      <c r="DI377" s="67">
        <f t="shared" si="2087"/>
        <v>0</v>
      </c>
      <c r="DJ377" s="68"/>
      <c r="DK377" s="67">
        <f t="shared" si="2088"/>
        <v>0</v>
      </c>
      <c r="DL377" s="68"/>
      <c r="DM377" s="75">
        <f t="shared" si="2089"/>
        <v>0</v>
      </c>
      <c r="DN377" s="77">
        <f t="shared" si="2090"/>
        <v>10</v>
      </c>
      <c r="DO377" s="75">
        <f t="shared" si="2090"/>
        <v>874276.2</v>
      </c>
    </row>
    <row r="378" spans="1:119" ht="51.75" customHeight="1" x14ac:dyDescent="0.25">
      <c r="A378" s="78"/>
      <c r="B378" s="79">
        <v>332</v>
      </c>
      <c r="C378" s="60" t="s">
        <v>505</v>
      </c>
      <c r="D378" s="61">
        <v>22900</v>
      </c>
      <c r="E378" s="80">
        <v>1.02</v>
      </c>
      <c r="F378" s="80"/>
      <c r="G378" s="63">
        <v>1</v>
      </c>
      <c r="H378" s="64"/>
      <c r="I378" s="64"/>
      <c r="J378" s="61">
        <v>1.4</v>
      </c>
      <c r="K378" s="61">
        <v>1.68</v>
      </c>
      <c r="L378" s="61">
        <v>2.23</v>
      </c>
      <c r="M378" s="65">
        <v>2.57</v>
      </c>
      <c r="N378" s="68"/>
      <c r="O378" s="67">
        <f t="shared" si="2038"/>
        <v>0</v>
      </c>
      <c r="P378" s="68"/>
      <c r="Q378" s="68">
        <f t="shared" si="2039"/>
        <v>0</v>
      </c>
      <c r="R378" s="68"/>
      <c r="S378" s="67">
        <f t="shared" si="2040"/>
        <v>0</v>
      </c>
      <c r="T378" s="68"/>
      <c r="U378" s="67">
        <f t="shared" si="2041"/>
        <v>0</v>
      </c>
      <c r="V378" s="68"/>
      <c r="W378" s="67">
        <f t="shared" si="2042"/>
        <v>0</v>
      </c>
      <c r="X378" s="68"/>
      <c r="Y378" s="67">
        <f t="shared" si="2043"/>
        <v>0</v>
      </c>
      <c r="Z378" s="68"/>
      <c r="AA378" s="67">
        <f t="shared" si="2044"/>
        <v>0</v>
      </c>
      <c r="AB378" s="68"/>
      <c r="AC378" s="67">
        <f t="shared" si="2045"/>
        <v>0</v>
      </c>
      <c r="AD378" s="68"/>
      <c r="AE378" s="67">
        <f t="shared" si="2046"/>
        <v>0</v>
      </c>
      <c r="AF378" s="68"/>
      <c r="AG378" s="67">
        <f t="shared" si="2047"/>
        <v>0</v>
      </c>
      <c r="AH378" s="70"/>
      <c r="AI378" s="67">
        <f t="shared" si="2048"/>
        <v>0</v>
      </c>
      <c r="AJ378" s="68"/>
      <c r="AK378" s="67">
        <f t="shared" si="2049"/>
        <v>0</v>
      </c>
      <c r="AL378" s="82"/>
      <c r="AM378" s="67">
        <f t="shared" si="2050"/>
        <v>0</v>
      </c>
      <c r="AN378" s="68"/>
      <c r="AO378" s="73">
        <f t="shared" si="2051"/>
        <v>0</v>
      </c>
      <c r="AP378" s="68"/>
      <c r="AQ378" s="67">
        <f t="shared" si="2052"/>
        <v>0</v>
      </c>
      <c r="AR378" s="68"/>
      <c r="AS378" s="68">
        <f t="shared" si="2053"/>
        <v>0</v>
      </c>
      <c r="AT378" s="68"/>
      <c r="AU378" s="68">
        <f t="shared" si="2054"/>
        <v>0</v>
      </c>
      <c r="AV378" s="68"/>
      <c r="AW378" s="67">
        <f t="shared" si="2055"/>
        <v>0</v>
      </c>
      <c r="AX378" s="68"/>
      <c r="AY378" s="67">
        <f t="shared" si="2056"/>
        <v>0</v>
      </c>
      <c r="AZ378" s="68"/>
      <c r="BA378" s="67">
        <f t="shared" si="2057"/>
        <v>0</v>
      </c>
      <c r="BB378" s="68"/>
      <c r="BC378" s="67">
        <f t="shared" si="2058"/>
        <v>0</v>
      </c>
      <c r="BD378" s="68"/>
      <c r="BE378" s="67">
        <f t="shared" si="2059"/>
        <v>0</v>
      </c>
      <c r="BF378" s="68"/>
      <c r="BG378" s="67">
        <f t="shared" si="2060"/>
        <v>0</v>
      </c>
      <c r="BH378" s="68"/>
      <c r="BI378" s="67">
        <f t="shared" si="2061"/>
        <v>0</v>
      </c>
      <c r="BJ378" s="68"/>
      <c r="BK378" s="67">
        <f t="shared" si="2062"/>
        <v>0</v>
      </c>
      <c r="BL378" s="68"/>
      <c r="BM378" s="67">
        <f t="shared" si="2063"/>
        <v>0</v>
      </c>
      <c r="BN378" s="68"/>
      <c r="BO378" s="67">
        <f t="shared" si="2064"/>
        <v>0</v>
      </c>
      <c r="BP378" s="68"/>
      <c r="BQ378" s="67">
        <f t="shared" si="2065"/>
        <v>0</v>
      </c>
      <c r="BR378" s="68"/>
      <c r="BS378" s="67">
        <f t="shared" si="2066"/>
        <v>0</v>
      </c>
      <c r="BT378" s="68"/>
      <c r="BU378" s="67">
        <f t="shared" si="2067"/>
        <v>0</v>
      </c>
      <c r="BV378" s="68"/>
      <c r="BW378" s="67">
        <f t="shared" si="2068"/>
        <v>0</v>
      </c>
      <c r="BX378" s="68"/>
      <c r="BY378" s="67">
        <f t="shared" si="2069"/>
        <v>0</v>
      </c>
      <c r="BZ378" s="68"/>
      <c r="CA378" s="75">
        <f t="shared" si="2070"/>
        <v>0</v>
      </c>
      <c r="CB378" s="68"/>
      <c r="CC378" s="67">
        <f t="shared" si="2071"/>
        <v>0</v>
      </c>
      <c r="CD378" s="68"/>
      <c r="CE378" s="67">
        <f t="shared" si="2072"/>
        <v>0</v>
      </c>
      <c r="CF378" s="68"/>
      <c r="CG378" s="67">
        <f t="shared" si="2073"/>
        <v>0</v>
      </c>
      <c r="CH378" s="68">
        <v>253</v>
      </c>
      <c r="CI378" s="68">
        <f t="shared" si="2074"/>
        <v>7446063.2400000002</v>
      </c>
      <c r="CJ378" s="68"/>
      <c r="CK378" s="67">
        <f t="shared" si="2075"/>
        <v>0</v>
      </c>
      <c r="CL378" s="68"/>
      <c r="CM378" s="67">
        <f t="shared" si="2076"/>
        <v>0</v>
      </c>
      <c r="CN378" s="68"/>
      <c r="CO378" s="67">
        <f t="shared" si="2077"/>
        <v>0</v>
      </c>
      <c r="CP378" s="68"/>
      <c r="CQ378" s="67">
        <f t="shared" si="2078"/>
        <v>0</v>
      </c>
      <c r="CR378" s="68"/>
      <c r="CS378" s="67">
        <f t="shared" si="2079"/>
        <v>0</v>
      </c>
      <c r="CT378" s="68"/>
      <c r="CU378" s="67">
        <f t="shared" si="2080"/>
        <v>0</v>
      </c>
      <c r="CV378" s="68"/>
      <c r="CW378" s="67">
        <f t="shared" si="2081"/>
        <v>0</v>
      </c>
      <c r="CX378" s="82"/>
      <c r="CY378" s="67">
        <f t="shared" si="2082"/>
        <v>0</v>
      </c>
      <c r="CZ378" s="68">
        <v>5</v>
      </c>
      <c r="DA378" s="67">
        <f t="shared" si="2083"/>
        <v>147155.4</v>
      </c>
      <c r="DB378" s="68"/>
      <c r="DC378" s="73">
        <f t="shared" si="2084"/>
        <v>0</v>
      </c>
      <c r="DD378" s="68"/>
      <c r="DE378" s="67">
        <f t="shared" si="2085"/>
        <v>0</v>
      </c>
      <c r="DF378" s="83"/>
      <c r="DG378" s="67">
        <f t="shared" si="2086"/>
        <v>0</v>
      </c>
      <c r="DH378" s="68"/>
      <c r="DI378" s="67">
        <f t="shared" si="2087"/>
        <v>0</v>
      </c>
      <c r="DJ378" s="68"/>
      <c r="DK378" s="67">
        <f t="shared" si="2088"/>
        <v>0</v>
      </c>
      <c r="DL378" s="68"/>
      <c r="DM378" s="75">
        <f t="shared" si="2089"/>
        <v>0</v>
      </c>
      <c r="DN378" s="77">
        <f t="shared" si="2090"/>
        <v>258</v>
      </c>
      <c r="DO378" s="75">
        <f t="shared" si="2090"/>
        <v>7593218.6400000006</v>
      </c>
    </row>
    <row r="379" spans="1:119" ht="57" customHeight="1" x14ac:dyDescent="0.25">
      <c r="A379" s="78"/>
      <c r="B379" s="79">
        <v>333</v>
      </c>
      <c r="C379" s="60" t="s">
        <v>506</v>
      </c>
      <c r="D379" s="61">
        <v>22900</v>
      </c>
      <c r="E379" s="80">
        <v>1.38</v>
      </c>
      <c r="F379" s="80"/>
      <c r="G379" s="63">
        <v>1</v>
      </c>
      <c r="H379" s="64"/>
      <c r="I379" s="64"/>
      <c r="J379" s="61">
        <v>1.4</v>
      </c>
      <c r="K379" s="61">
        <v>1.68</v>
      </c>
      <c r="L379" s="61">
        <v>2.23</v>
      </c>
      <c r="M379" s="65">
        <v>2.57</v>
      </c>
      <c r="N379" s="68"/>
      <c r="O379" s="67">
        <f t="shared" si="2038"/>
        <v>0</v>
      </c>
      <c r="P379" s="68"/>
      <c r="Q379" s="68">
        <f t="shared" si="2039"/>
        <v>0</v>
      </c>
      <c r="R379" s="68"/>
      <c r="S379" s="67">
        <f t="shared" si="2040"/>
        <v>0</v>
      </c>
      <c r="T379" s="68"/>
      <c r="U379" s="67">
        <f t="shared" si="2041"/>
        <v>0</v>
      </c>
      <c r="V379" s="68"/>
      <c r="W379" s="67">
        <f t="shared" si="2042"/>
        <v>0</v>
      </c>
      <c r="X379" s="68"/>
      <c r="Y379" s="67">
        <f t="shared" si="2043"/>
        <v>0</v>
      </c>
      <c r="Z379" s="68"/>
      <c r="AA379" s="67">
        <f t="shared" si="2044"/>
        <v>0</v>
      </c>
      <c r="AB379" s="68"/>
      <c r="AC379" s="67">
        <f t="shared" si="2045"/>
        <v>0</v>
      </c>
      <c r="AD379" s="68"/>
      <c r="AE379" s="67">
        <f t="shared" si="2046"/>
        <v>0</v>
      </c>
      <c r="AF379" s="68"/>
      <c r="AG379" s="67">
        <f t="shared" si="2047"/>
        <v>0</v>
      </c>
      <c r="AH379" s="70"/>
      <c r="AI379" s="67">
        <f t="shared" si="2048"/>
        <v>0</v>
      </c>
      <c r="AJ379" s="68"/>
      <c r="AK379" s="67">
        <f t="shared" si="2049"/>
        <v>0</v>
      </c>
      <c r="AL379" s="82"/>
      <c r="AM379" s="67">
        <f t="shared" si="2050"/>
        <v>0</v>
      </c>
      <c r="AN379" s="68"/>
      <c r="AO379" s="73">
        <f t="shared" si="2051"/>
        <v>0</v>
      </c>
      <c r="AP379" s="68"/>
      <c r="AQ379" s="67">
        <f t="shared" si="2052"/>
        <v>0</v>
      </c>
      <c r="AR379" s="68"/>
      <c r="AS379" s="68">
        <f t="shared" si="2053"/>
        <v>0</v>
      </c>
      <c r="AT379" s="68"/>
      <c r="AU379" s="68">
        <f t="shared" si="2054"/>
        <v>0</v>
      </c>
      <c r="AV379" s="68"/>
      <c r="AW379" s="67">
        <f t="shared" si="2055"/>
        <v>0</v>
      </c>
      <c r="AX379" s="68"/>
      <c r="AY379" s="67">
        <f t="shared" si="2056"/>
        <v>0</v>
      </c>
      <c r="AZ379" s="68"/>
      <c r="BA379" s="67">
        <f t="shared" si="2057"/>
        <v>0</v>
      </c>
      <c r="BB379" s="68"/>
      <c r="BC379" s="67">
        <f t="shared" si="2058"/>
        <v>0</v>
      </c>
      <c r="BD379" s="68"/>
      <c r="BE379" s="67">
        <f t="shared" si="2059"/>
        <v>0</v>
      </c>
      <c r="BF379" s="68"/>
      <c r="BG379" s="67">
        <f t="shared" si="2060"/>
        <v>0</v>
      </c>
      <c r="BH379" s="68"/>
      <c r="BI379" s="67">
        <f t="shared" si="2061"/>
        <v>0</v>
      </c>
      <c r="BJ379" s="68"/>
      <c r="BK379" s="67">
        <f t="shared" si="2062"/>
        <v>0</v>
      </c>
      <c r="BL379" s="68"/>
      <c r="BM379" s="67">
        <f t="shared" si="2063"/>
        <v>0</v>
      </c>
      <c r="BN379" s="68"/>
      <c r="BO379" s="67">
        <f t="shared" si="2064"/>
        <v>0</v>
      </c>
      <c r="BP379" s="68"/>
      <c r="BQ379" s="67">
        <f t="shared" si="2065"/>
        <v>0</v>
      </c>
      <c r="BR379" s="68"/>
      <c r="BS379" s="67">
        <f t="shared" si="2066"/>
        <v>0</v>
      </c>
      <c r="BT379" s="68"/>
      <c r="BU379" s="67">
        <f t="shared" si="2067"/>
        <v>0</v>
      </c>
      <c r="BV379" s="68"/>
      <c r="BW379" s="67">
        <f t="shared" si="2068"/>
        <v>0</v>
      </c>
      <c r="BX379" s="68"/>
      <c r="BY379" s="67">
        <f t="shared" si="2069"/>
        <v>0</v>
      </c>
      <c r="BZ379" s="68"/>
      <c r="CA379" s="75">
        <f t="shared" si="2070"/>
        <v>0</v>
      </c>
      <c r="CB379" s="68"/>
      <c r="CC379" s="67">
        <f t="shared" si="2071"/>
        <v>0</v>
      </c>
      <c r="CD379" s="68"/>
      <c r="CE379" s="67">
        <f t="shared" si="2072"/>
        <v>0</v>
      </c>
      <c r="CF379" s="68"/>
      <c r="CG379" s="67">
        <f t="shared" si="2073"/>
        <v>0</v>
      </c>
      <c r="CH379" s="68">
        <v>16</v>
      </c>
      <c r="CI379" s="68">
        <f t="shared" si="2074"/>
        <v>637096.31999999995</v>
      </c>
      <c r="CJ379" s="68"/>
      <c r="CK379" s="67">
        <f t="shared" si="2075"/>
        <v>0</v>
      </c>
      <c r="CL379" s="68"/>
      <c r="CM379" s="67">
        <f t="shared" si="2076"/>
        <v>0</v>
      </c>
      <c r="CN379" s="68"/>
      <c r="CO379" s="67">
        <f t="shared" si="2077"/>
        <v>0</v>
      </c>
      <c r="CP379" s="68"/>
      <c r="CQ379" s="67">
        <f t="shared" si="2078"/>
        <v>0</v>
      </c>
      <c r="CR379" s="68"/>
      <c r="CS379" s="67">
        <f t="shared" si="2079"/>
        <v>0</v>
      </c>
      <c r="CT379" s="68"/>
      <c r="CU379" s="67">
        <f t="shared" si="2080"/>
        <v>0</v>
      </c>
      <c r="CV379" s="68"/>
      <c r="CW379" s="67">
        <f t="shared" si="2081"/>
        <v>0</v>
      </c>
      <c r="CX379" s="82"/>
      <c r="CY379" s="67">
        <f t="shared" si="2082"/>
        <v>0</v>
      </c>
      <c r="CZ379" s="68">
        <v>5</v>
      </c>
      <c r="DA379" s="67">
        <f t="shared" si="2083"/>
        <v>199092.6</v>
      </c>
      <c r="DB379" s="68"/>
      <c r="DC379" s="73">
        <f t="shared" si="2084"/>
        <v>0</v>
      </c>
      <c r="DD379" s="68"/>
      <c r="DE379" s="67">
        <f t="shared" si="2085"/>
        <v>0</v>
      </c>
      <c r="DF379" s="83"/>
      <c r="DG379" s="67">
        <f t="shared" si="2086"/>
        <v>0</v>
      </c>
      <c r="DH379" s="68"/>
      <c r="DI379" s="67">
        <f t="shared" si="2087"/>
        <v>0</v>
      </c>
      <c r="DJ379" s="68"/>
      <c r="DK379" s="67">
        <f t="shared" si="2088"/>
        <v>0</v>
      </c>
      <c r="DL379" s="68"/>
      <c r="DM379" s="75">
        <f t="shared" si="2089"/>
        <v>0</v>
      </c>
      <c r="DN379" s="77">
        <f t="shared" si="2090"/>
        <v>21</v>
      </c>
      <c r="DO379" s="75">
        <f t="shared" si="2090"/>
        <v>836188.91999999993</v>
      </c>
    </row>
    <row r="380" spans="1:119" ht="57" customHeight="1" x14ac:dyDescent="0.25">
      <c r="A380" s="78"/>
      <c r="B380" s="79">
        <v>334</v>
      </c>
      <c r="C380" s="60" t="s">
        <v>507</v>
      </c>
      <c r="D380" s="61">
        <v>22900</v>
      </c>
      <c r="E380" s="80">
        <v>2</v>
      </c>
      <c r="F380" s="80"/>
      <c r="G380" s="63">
        <v>1</v>
      </c>
      <c r="H380" s="64"/>
      <c r="I380" s="64"/>
      <c r="J380" s="61">
        <v>1.4</v>
      </c>
      <c r="K380" s="61">
        <v>1.68</v>
      </c>
      <c r="L380" s="61">
        <v>2.23</v>
      </c>
      <c r="M380" s="65">
        <v>2.57</v>
      </c>
      <c r="N380" s="68"/>
      <c r="O380" s="67"/>
      <c r="P380" s="68"/>
      <c r="Q380" s="68"/>
      <c r="R380" s="68"/>
      <c r="S380" s="67"/>
      <c r="T380" s="68"/>
      <c r="U380" s="67">
        <f t="shared" si="2041"/>
        <v>0</v>
      </c>
      <c r="V380" s="68"/>
      <c r="W380" s="67"/>
      <c r="X380" s="68"/>
      <c r="Y380" s="67"/>
      <c r="Z380" s="68"/>
      <c r="AA380" s="67"/>
      <c r="AB380" s="68"/>
      <c r="AC380" s="67"/>
      <c r="AD380" s="68"/>
      <c r="AE380" s="67"/>
      <c r="AF380" s="68"/>
      <c r="AG380" s="67"/>
      <c r="AH380" s="70"/>
      <c r="AI380" s="67"/>
      <c r="AJ380" s="68"/>
      <c r="AK380" s="67"/>
      <c r="AL380" s="82"/>
      <c r="AM380" s="67"/>
      <c r="AN380" s="68"/>
      <c r="AO380" s="73"/>
      <c r="AP380" s="68"/>
      <c r="AQ380" s="67"/>
      <c r="AR380" s="68"/>
      <c r="AS380" s="68"/>
      <c r="AT380" s="68"/>
      <c r="AU380" s="68"/>
      <c r="AV380" s="68"/>
      <c r="AW380" s="67"/>
      <c r="AX380" s="68"/>
      <c r="AY380" s="67"/>
      <c r="AZ380" s="68"/>
      <c r="BA380" s="67"/>
      <c r="BB380" s="68"/>
      <c r="BC380" s="67"/>
      <c r="BD380" s="68"/>
      <c r="BE380" s="67"/>
      <c r="BF380" s="68"/>
      <c r="BG380" s="67"/>
      <c r="BH380" s="68"/>
      <c r="BI380" s="67"/>
      <c r="BJ380" s="68"/>
      <c r="BK380" s="67"/>
      <c r="BL380" s="68"/>
      <c r="BM380" s="67"/>
      <c r="BN380" s="68"/>
      <c r="BO380" s="67"/>
      <c r="BP380" s="68"/>
      <c r="BQ380" s="67"/>
      <c r="BR380" s="68"/>
      <c r="BS380" s="67"/>
      <c r="BT380" s="68"/>
      <c r="BU380" s="67"/>
      <c r="BV380" s="68"/>
      <c r="BW380" s="67"/>
      <c r="BX380" s="68"/>
      <c r="BY380" s="67"/>
      <c r="BZ380" s="68"/>
      <c r="CA380" s="75"/>
      <c r="CB380" s="68"/>
      <c r="CC380" s="67"/>
      <c r="CD380" s="68"/>
      <c r="CE380" s="67"/>
      <c r="CF380" s="68"/>
      <c r="CG380" s="67"/>
      <c r="CH380" s="68"/>
      <c r="CI380" s="68"/>
      <c r="CJ380" s="68"/>
      <c r="CK380" s="67"/>
      <c r="CL380" s="68"/>
      <c r="CM380" s="67"/>
      <c r="CN380" s="68"/>
      <c r="CO380" s="67"/>
      <c r="CP380" s="68"/>
      <c r="CQ380" s="67"/>
      <c r="CR380" s="68"/>
      <c r="CS380" s="67"/>
      <c r="CT380" s="68"/>
      <c r="CU380" s="67"/>
      <c r="CV380" s="68"/>
      <c r="CW380" s="67"/>
      <c r="CX380" s="82"/>
      <c r="CY380" s="67"/>
      <c r="CZ380" s="68"/>
      <c r="DA380" s="67">
        <f t="shared" si="2083"/>
        <v>0</v>
      </c>
      <c r="DB380" s="68"/>
      <c r="DC380" s="73"/>
      <c r="DD380" s="68"/>
      <c r="DE380" s="67">
        <f t="shared" si="2085"/>
        <v>0</v>
      </c>
      <c r="DF380" s="83"/>
      <c r="DG380" s="67"/>
      <c r="DH380" s="68"/>
      <c r="DI380" s="67"/>
      <c r="DJ380" s="68"/>
      <c r="DK380" s="67"/>
      <c r="DL380" s="68"/>
      <c r="DM380" s="93"/>
      <c r="DN380" s="77">
        <f t="shared" si="2090"/>
        <v>0</v>
      </c>
      <c r="DO380" s="75">
        <f t="shared" si="2090"/>
        <v>0</v>
      </c>
    </row>
    <row r="381" spans="1:119" ht="57" customHeight="1" x14ac:dyDescent="0.25">
      <c r="A381" s="78"/>
      <c r="B381" s="79">
        <v>335</v>
      </c>
      <c r="C381" s="60" t="s">
        <v>508</v>
      </c>
      <c r="D381" s="61">
        <v>22900</v>
      </c>
      <c r="E381" s="80">
        <v>0.59</v>
      </c>
      <c r="F381" s="80"/>
      <c r="G381" s="63">
        <v>1</v>
      </c>
      <c r="H381" s="64"/>
      <c r="I381" s="64"/>
      <c r="J381" s="61">
        <v>1.4</v>
      </c>
      <c r="K381" s="61">
        <v>1.68</v>
      </c>
      <c r="L381" s="61">
        <v>2.23</v>
      </c>
      <c r="M381" s="65">
        <v>2.57</v>
      </c>
      <c r="N381" s="68"/>
      <c r="O381" s="67"/>
      <c r="P381" s="68"/>
      <c r="Q381" s="68"/>
      <c r="R381" s="68"/>
      <c r="S381" s="67"/>
      <c r="T381" s="68"/>
      <c r="U381" s="67">
        <f t="shared" si="2041"/>
        <v>0</v>
      </c>
      <c r="V381" s="68"/>
      <c r="W381" s="67"/>
      <c r="X381" s="68"/>
      <c r="Y381" s="67"/>
      <c r="Z381" s="68"/>
      <c r="AA381" s="67"/>
      <c r="AB381" s="68"/>
      <c r="AC381" s="67"/>
      <c r="AD381" s="68"/>
      <c r="AE381" s="67"/>
      <c r="AF381" s="68"/>
      <c r="AG381" s="67"/>
      <c r="AH381" s="70"/>
      <c r="AI381" s="67"/>
      <c r="AJ381" s="68"/>
      <c r="AK381" s="67"/>
      <c r="AL381" s="82"/>
      <c r="AM381" s="67"/>
      <c r="AN381" s="68"/>
      <c r="AO381" s="73"/>
      <c r="AP381" s="68"/>
      <c r="AQ381" s="67"/>
      <c r="AR381" s="68"/>
      <c r="AS381" s="68"/>
      <c r="AT381" s="68"/>
      <c r="AU381" s="68"/>
      <c r="AV381" s="68"/>
      <c r="AW381" s="67"/>
      <c r="AX381" s="68"/>
      <c r="AY381" s="67"/>
      <c r="AZ381" s="68"/>
      <c r="BA381" s="67"/>
      <c r="BB381" s="68"/>
      <c r="BC381" s="67"/>
      <c r="BD381" s="68"/>
      <c r="BE381" s="67"/>
      <c r="BF381" s="68"/>
      <c r="BG381" s="67"/>
      <c r="BH381" s="68"/>
      <c r="BI381" s="67"/>
      <c r="BJ381" s="68"/>
      <c r="BK381" s="67"/>
      <c r="BL381" s="68"/>
      <c r="BM381" s="67"/>
      <c r="BN381" s="68"/>
      <c r="BO381" s="67"/>
      <c r="BP381" s="68"/>
      <c r="BQ381" s="67"/>
      <c r="BR381" s="68"/>
      <c r="BS381" s="67"/>
      <c r="BT381" s="68"/>
      <c r="BU381" s="67"/>
      <c r="BV381" s="68"/>
      <c r="BW381" s="67"/>
      <c r="BX381" s="68"/>
      <c r="BY381" s="67"/>
      <c r="BZ381" s="68"/>
      <c r="CA381" s="75"/>
      <c r="CB381" s="68"/>
      <c r="CC381" s="67"/>
      <c r="CD381" s="68"/>
      <c r="CE381" s="67"/>
      <c r="CF381" s="68"/>
      <c r="CG381" s="67"/>
      <c r="CH381" s="68"/>
      <c r="CI381" s="68"/>
      <c r="CJ381" s="68"/>
      <c r="CK381" s="67"/>
      <c r="CL381" s="68"/>
      <c r="CM381" s="67"/>
      <c r="CN381" s="68"/>
      <c r="CO381" s="67"/>
      <c r="CP381" s="68"/>
      <c r="CQ381" s="67"/>
      <c r="CR381" s="68"/>
      <c r="CS381" s="67"/>
      <c r="CT381" s="68"/>
      <c r="CU381" s="67"/>
      <c r="CV381" s="68"/>
      <c r="CW381" s="67"/>
      <c r="CX381" s="82"/>
      <c r="CY381" s="67"/>
      <c r="CZ381" s="68">
        <v>1508</v>
      </c>
      <c r="DA381" s="67">
        <f t="shared" si="2083"/>
        <v>25671980.879999999</v>
      </c>
      <c r="DB381" s="68"/>
      <c r="DC381" s="73"/>
      <c r="DD381" s="68">
        <v>5</v>
      </c>
      <c r="DE381" s="67">
        <f t="shared" si="2085"/>
        <v>113492.4</v>
      </c>
      <c r="DF381" s="83"/>
      <c r="DG381" s="67"/>
      <c r="DH381" s="68"/>
      <c r="DI381" s="67"/>
      <c r="DJ381" s="68"/>
      <c r="DK381" s="67"/>
      <c r="DL381" s="68"/>
      <c r="DM381" s="93"/>
      <c r="DN381" s="77">
        <f t="shared" si="2090"/>
        <v>1513</v>
      </c>
      <c r="DO381" s="75">
        <f t="shared" si="2090"/>
        <v>25785473.279999997</v>
      </c>
    </row>
    <row r="382" spans="1:119" ht="57" customHeight="1" x14ac:dyDescent="0.25">
      <c r="A382" s="78"/>
      <c r="B382" s="79">
        <v>336</v>
      </c>
      <c r="C382" s="60" t="s">
        <v>509</v>
      </c>
      <c r="D382" s="61">
        <v>22900</v>
      </c>
      <c r="E382" s="80">
        <v>0.84</v>
      </c>
      <c r="F382" s="80"/>
      <c r="G382" s="63">
        <v>1</v>
      </c>
      <c r="H382" s="64"/>
      <c r="I382" s="64"/>
      <c r="J382" s="61">
        <v>1.4</v>
      </c>
      <c r="K382" s="61">
        <v>1.68</v>
      </c>
      <c r="L382" s="61">
        <v>2.23</v>
      </c>
      <c r="M382" s="65">
        <v>2.57</v>
      </c>
      <c r="N382" s="68"/>
      <c r="O382" s="67"/>
      <c r="P382" s="68"/>
      <c r="Q382" s="68"/>
      <c r="R382" s="68"/>
      <c r="S382" s="67"/>
      <c r="T382" s="68"/>
      <c r="U382" s="67">
        <f t="shared" si="2041"/>
        <v>0</v>
      </c>
      <c r="V382" s="68"/>
      <c r="W382" s="67"/>
      <c r="X382" s="68"/>
      <c r="Y382" s="67"/>
      <c r="Z382" s="68"/>
      <c r="AA382" s="67"/>
      <c r="AB382" s="68"/>
      <c r="AC382" s="67"/>
      <c r="AD382" s="68"/>
      <c r="AE382" s="67"/>
      <c r="AF382" s="68"/>
      <c r="AG382" s="67"/>
      <c r="AH382" s="70"/>
      <c r="AI382" s="67"/>
      <c r="AJ382" s="68"/>
      <c r="AK382" s="67"/>
      <c r="AL382" s="82"/>
      <c r="AM382" s="67"/>
      <c r="AN382" s="68"/>
      <c r="AO382" s="73"/>
      <c r="AP382" s="68"/>
      <c r="AQ382" s="67"/>
      <c r="AR382" s="68"/>
      <c r="AS382" s="68"/>
      <c r="AT382" s="68"/>
      <c r="AU382" s="68"/>
      <c r="AV382" s="68"/>
      <c r="AW382" s="67"/>
      <c r="AX382" s="68"/>
      <c r="AY382" s="67"/>
      <c r="AZ382" s="68"/>
      <c r="BA382" s="67"/>
      <c r="BB382" s="68"/>
      <c r="BC382" s="67"/>
      <c r="BD382" s="68"/>
      <c r="BE382" s="67"/>
      <c r="BF382" s="68"/>
      <c r="BG382" s="67"/>
      <c r="BH382" s="68"/>
      <c r="BI382" s="67"/>
      <c r="BJ382" s="68"/>
      <c r="BK382" s="67"/>
      <c r="BL382" s="68"/>
      <c r="BM382" s="67"/>
      <c r="BN382" s="68"/>
      <c r="BO382" s="67"/>
      <c r="BP382" s="68"/>
      <c r="BQ382" s="67"/>
      <c r="BR382" s="68"/>
      <c r="BS382" s="67"/>
      <c r="BT382" s="68"/>
      <c r="BU382" s="67"/>
      <c r="BV382" s="68"/>
      <c r="BW382" s="67"/>
      <c r="BX382" s="68"/>
      <c r="BY382" s="67"/>
      <c r="BZ382" s="68"/>
      <c r="CA382" s="75"/>
      <c r="CB382" s="68"/>
      <c r="CC382" s="67"/>
      <c r="CD382" s="68"/>
      <c r="CE382" s="67"/>
      <c r="CF382" s="68"/>
      <c r="CG382" s="67"/>
      <c r="CH382" s="68"/>
      <c r="CI382" s="68"/>
      <c r="CJ382" s="68"/>
      <c r="CK382" s="67"/>
      <c r="CL382" s="68"/>
      <c r="CM382" s="67"/>
      <c r="CN382" s="68"/>
      <c r="CO382" s="67"/>
      <c r="CP382" s="68"/>
      <c r="CQ382" s="67"/>
      <c r="CR382" s="68"/>
      <c r="CS382" s="67"/>
      <c r="CT382" s="68"/>
      <c r="CU382" s="67"/>
      <c r="CV382" s="68"/>
      <c r="CW382" s="67"/>
      <c r="CX382" s="82"/>
      <c r="CY382" s="67"/>
      <c r="CZ382" s="68">
        <v>234</v>
      </c>
      <c r="DA382" s="67">
        <f t="shared" si="2083"/>
        <v>5671542.2400000002</v>
      </c>
      <c r="DB382" s="68"/>
      <c r="DC382" s="73"/>
      <c r="DD382" s="68"/>
      <c r="DE382" s="67">
        <f t="shared" si="2085"/>
        <v>0</v>
      </c>
      <c r="DF382" s="83"/>
      <c r="DG382" s="67"/>
      <c r="DH382" s="68"/>
      <c r="DI382" s="67"/>
      <c r="DJ382" s="68"/>
      <c r="DK382" s="67"/>
      <c r="DL382" s="68"/>
      <c r="DM382" s="93"/>
      <c r="DN382" s="77">
        <f t="shared" si="2090"/>
        <v>234</v>
      </c>
      <c r="DO382" s="75">
        <f t="shared" si="2090"/>
        <v>5671542.2400000002</v>
      </c>
    </row>
    <row r="383" spans="1:119" ht="57" customHeight="1" x14ac:dyDescent="0.25">
      <c r="A383" s="78"/>
      <c r="B383" s="79">
        <v>337</v>
      </c>
      <c r="C383" s="60" t="s">
        <v>510</v>
      </c>
      <c r="D383" s="61">
        <v>22900</v>
      </c>
      <c r="E383" s="80">
        <v>1.17</v>
      </c>
      <c r="F383" s="80"/>
      <c r="G383" s="63">
        <v>1</v>
      </c>
      <c r="H383" s="64"/>
      <c r="I383" s="64"/>
      <c r="J383" s="61">
        <v>1.4</v>
      </c>
      <c r="K383" s="61">
        <v>1.68</v>
      </c>
      <c r="L383" s="61">
        <v>2.23</v>
      </c>
      <c r="M383" s="65">
        <v>2.57</v>
      </c>
      <c r="N383" s="68"/>
      <c r="O383" s="67"/>
      <c r="P383" s="68"/>
      <c r="Q383" s="68"/>
      <c r="R383" s="68"/>
      <c r="S383" s="67"/>
      <c r="T383" s="68"/>
      <c r="U383" s="67">
        <f t="shared" si="2041"/>
        <v>0</v>
      </c>
      <c r="V383" s="68"/>
      <c r="W383" s="67"/>
      <c r="X383" s="68"/>
      <c r="Y383" s="67"/>
      <c r="Z383" s="68"/>
      <c r="AA383" s="67"/>
      <c r="AB383" s="68"/>
      <c r="AC383" s="67"/>
      <c r="AD383" s="68"/>
      <c r="AE383" s="67"/>
      <c r="AF383" s="68"/>
      <c r="AG383" s="67"/>
      <c r="AH383" s="70"/>
      <c r="AI383" s="67"/>
      <c r="AJ383" s="68"/>
      <c r="AK383" s="67"/>
      <c r="AL383" s="82"/>
      <c r="AM383" s="67"/>
      <c r="AN383" s="68"/>
      <c r="AO383" s="73"/>
      <c r="AP383" s="68"/>
      <c r="AQ383" s="67"/>
      <c r="AR383" s="68"/>
      <c r="AS383" s="68"/>
      <c r="AT383" s="68"/>
      <c r="AU383" s="68"/>
      <c r="AV383" s="68"/>
      <c r="AW383" s="67"/>
      <c r="AX383" s="68"/>
      <c r="AY383" s="67"/>
      <c r="AZ383" s="68"/>
      <c r="BA383" s="67"/>
      <c r="BB383" s="68"/>
      <c r="BC383" s="67"/>
      <c r="BD383" s="68"/>
      <c r="BE383" s="67"/>
      <c r="BF383" s="68"/>
      <c r="BG383" s="67"/>
      <c r="BH383" s="68"/>
      <c r="BI383" s="67"/>
      <c r="BJ383" s="68"/>
      <c r="BK383" s="67"/>
      <c r="BL383" s="68"/>
      <c r="BM383" s="67"/>
      <c r="BN383" s="68"/>
      <c r="BO383" s="67"/>
      <c r="BP383" s="68"/>
      <c r="BQ383" s="67"/>
      <c r="BR383" s="68"/>
      <c r="BS383" s="67"/>
      <c r="BT383" s="68"/>
      <c r="BU383" s="67"/>
      <c r="BV383" s="68"/>
      <c r="BW383" s="67"/>
      <c r="BX383" s="68"/>
      <c r="BY383" s="67"/>
      <c r="BZ383" s="68"/>
      <c r="CA383" s="75"/>
      <c r="CB383" s="68"/>
      <c r="CC383" s="67"/>
      <c r="CD383" s="68"/>
      <c r="CE383" s="67"/>
      <c r="CF383" s="68"/>
      <c r="CG383" s="67"/>
      <c r="CH383" s="68"/>
      <c r="CI383" s="68"/>
      <c r="CJ383" s="68"/>
      <c r="CK383" s="67"/>
      <c r="CL383" s="68"/>
      <c r="CM383" s="67"/>
      <c r="CN383" s="68"/>
      <c r="CO383" s="67"/>
      <c r="CP383" s="68"/>
      <c r="CQ383" s="67"/>
      <c r="CR383" s="68"/>
      <c r="CS383" s="67"/>
      <c r="CT383" s="68"/>
      <c r="CU383" s="67"/>
      <c r="CV383" s="68"/>
      <c r="CW383" s="67"/>
      <c r="CX383" s="82"/>
      <c r="CY383" s="67"/>
      <c r="CZ383" s="68">
        <v>63</v>
      </c>
      <c r="DA383" s="67">
        <f t="shared" si="2083"/>
        <v>2126828.34</v>
      </c>
      <c r="DB383" s="68"/>
      <c r="DC383" s="73"/>
      <c r="DD383" s="68"/>
      <c r="DE383" s="67"/>
      <c r="DF383" s="83"/>
      <c r="DG383" s="67"/>
      <c r="DH383" s="68"/>
      <c r="DI383" s="67"/>
      <c r="DJ383" s="68"/>
      <c r="DK383" s="67"/>
      <c r="DL383" s="68"/>
      <c r="DM383" s="93"/>
      <c r="DN383" s="77">
        <f t="shared" si="2090"/>
        <v>63</v>
      </c>
      <c r="DO383" s="75">
        <f t="shared" si="2090"/>
        <v>2126828.34</v>
      </c>
    </row>
    <row r="384" spans="1:119" ht="45" customHeight="1" x14ac:dyDescent="0.25">
      <c r="A384" s="78"/>
      <c r="B384" s="79">
        <v>338</v>
      </c>
      <c r="C384" s="60" t="s">
        <v>511</v>
      </c>
      <c r="D384" s="61">
        <v>22900</v>
      </c>
      <c r="E384" s="80">
        <v>1.5</v>
      </c>
      <c r="F384" s="80"/>
      <c r="G384" s="63">
        <v>1</v>
      </c>
      <c r="H384" s="64"/>
      <c r="I384" s="64"/>
      <c r="J384" s="61">
        <v>1.4</v>
      </c>
      <c r="K384" s="61">
        <v>1.68</v>
      </c>
      <c r="L384" s="61">
        <v>2.23</v>
      </c>
      <c r="M384" s="65">
        <v>2.57</v>
      </c>
      <c r="N384" s="68"/>
      <c r="O384" s="67">
        <f t="shared" si="1972"/>
        <v>0</v>
      </c>
      <c r="P384" s="68"/>
      <c r="Q384" s="68">
        <f>(P384*$D384*$E384*$G384*$J384*$Q$8)</f>
        <v>0</v>
      </c>
      <c r="R384" s="68"/>
      <c r="S384" s="67">
        <f>(R384*$D384*$E384*$G384*$J384*$S$8)</f>
        <v>0</v>
      </c>
      <c r="T384" s="68"/>
      <c r="U384" s="67">
        <f t="shared" si="2041"/>
        <v>0</v>
      </c>
      <c r="V384" s="68"/>
      <c r="W384" s="67">
        <f>(V384*$D384*$E384*$G384*$J384*$W$8)</f>
        <v>0</v>
      </c>
      <c r="X384" s="68"/>
      <c r="Y384" s="67">
        <f>(X384*$D384*$E384*$G384*$J384*$Y$8)</f>
        <v>0</v>
      </c>
      <c r="Z384" s="68"/>
      <c r="AA384" s="67">
        <f>(Z384*$D384*$E384*$G384*$J384*$AA$8)</f>
        <v>0</v>
      </c>
      <c r="AB384" s="68"/>
      <c r="AC384" s="67">
        <f>(AB384*$D384*$E384*$G384*$J384*$AC$8)</f>
        <v>0</v>
      </c>
      <c r="AD384" s="68"/>
      <c r="AE384" s="67">
        <f>(AD384*$D384*$E384*$G384*$J384*$AE$8)</f>
        <v>0</v>
      </c>
      <c r="AF384" s="68"/>
      <c r="AG384" s="67">
        <f>(AF384*$D384*$E384*$G384*$J384*$AG$8)</f>
        <v>0</v>
      </c>
      <c r="AH384" s="70"/>
      <c r="AI384" s="67">
        <f>(AH384*$D384*$E384*$G384*$J384*$AI$8)</f>
        <v>0</v>
      </c>
      <c r="AJ384" s="68"/>
      <c r="AK384" s="67">
        <f>(AJ384*$D384*$E384*$G384*$J384*$AK$8)</f>
        <v>0</v>
      </c>
      <c r="AL384" s="82">
        <v>0</v>
      </c>
      <c r="AM384" s="67">
        <f>(AL384*$D384*$E384*$G384*$K384*$AM$8)</f>
        <v>0</v>
      </c>
      <c r="AN384" s="68"/>
      <c r="AO384" s="73">
        <f>(AN384*$D384*$E384*$G384*$K384*$AO$8)</f>
        <v>0</v>
      </c>
      <c r="AP384" s="68"/>
      <c r="AQ384" s="67">
        <f>(AP384*$D384*$E384*$G384*$J384*$AQ$8)</f>
        <v>0</v>
      </c>
      <c r="AR384" s="68"/>
      <c r="AS384" s="68">
        <f>(AR384*$D384*$E384*$G384*$J384*$AS$8)</f>
        <v>0</v>
      </c>
      <c r="AT384" s="68"/>
      <c r="AU384" s="68">
        <f>(AT384*$D384*$E384*$G384*$J384*$AU$8)</f>
        <v>0</v>
      </c>
      <c r="AV384" s="68"/>
      <c r="AW384" s="67">
        <f>(AV384*$D384*$E384*$G384*$J384*$AW$8)</f>
        <v>0</v>
      </c>
      <c r="AX384" s="68"/>
      <c r="AY384" s="67">
        <f>(AX384*$D384*$E384*$G384*$J384*$AY$8)</f>
        <v>0</v>
      </c>
      <c r="AZ384" s="68"/>
      <c r="BA384" s="67">
        <f>(AZ384*$D384*$E384*$G384*$J384*$BA$8)</f>
        <v>0</v>
      </c>
      <c r="BB384" s="68"/>
      <c r="BC384" s="67">
        <f>(BB384*$D384*$E384*$G384*$J384*$BC$8)</f>
        <v>0</v>
      </c>
      <c r="BD384" s="68"/>
      <c r="BE384" s="67">
        <f>(BD384*$D384*$E384*$G384*$J384*$BE$8)</f>
        <v>0</v>
      </c>
      <c r="BF384" s="68"/>
      <c r="BG384" s="67">
        <f>(BF384*$D384*$E384*$G384*$K384*$BG$8)</f>
        <v>0</v>
      </c>
      <c r="BH384" s="68"/>
      <c r="BI384" s="67">
        <f>(BH384*$D384*$E384*$G384*$K384*$BI$8)</f>
        <v>0</v>
      </c>
      <c r="BJ384" s="68"/>
      <c r="BK384" s="67">
        <f>(BJ384*$D384*$E384*$G384*$K384*$BK$8)</f>
        <v>0</v>
      </c>
      <c r="BL384" s="68"/>
      <c r="BM384" s="67">
        <f>(BL384*$D384*$E384*$G384*$K384*$BM$8)</f>
        <v>0</v>
      </c>
      <c r="BN384" s="68"/>
      <c r="BO384" s="67">
        <f>(BN384*$D384*$E384*$G384*$K384*$BO$8)</f>
        <v>0</v>
      </c>
      <c r="BP384" s="68"/>
      <c r="BQ384" s="67">
        <f>(BP384*$D384*$E384*$G384*$K384*$BQ$8)</f>
        <v>0</v>
      </c>
      <c r="BR384" s="68"/>
      <c r="BS384" s="67">
        <f>(BR384*$D384*$E384*$G384*$K384*$BS$8)</f>
        <v>0</v>
      </c>
      <c r="BT384" s="68"/>
      <c r="BU384" s="67">
        <f>(BT384*$D384*$E384*$G384*$K384*$BU$8)</f>
        <v>0</v>
      </c>
      <c r="BV384" s="68"/>
      <c r="BW384" s="67">
        <f>(BV384*$D384*$E384*$G384*$K384*$BW$8)</f>
        <v>0</v>
      </c>
      <c r="BX384" s="68"/>
      <c r="BY384" s="67">
        <f>(BX384*$D384*$E384*$G384*$K384*$BY$8)</f>
        <v>0</v>
      </c>
      <c r="BZ384" s="68"/>
      <c r="CA384" s="75">
        <f>(BZ384*$D384*$E384*$G384*$K384*$CA$8)</f>
        <v>0</v>
      </c>
      <c r="CB384" s="68"/>
      <c r="CC384" s="67">
        <f>(CB384*$D384*$E384*$G384*$J384*$CC$8)</f>
        <v>0</v>
      </c>
      <c r="CD384" s="68"/>
      <c r="CE384" s="67">
        <f>(CD384*$D384*$E384*$G384*$J384*$CE$8)</f>
        <v>0</v>
      </c>
      <c r="CF384" s="68"/>
      <c r="CG384" s="67">
        <f>(CF384*$D384*$E384*$G384*$J384*$CG$8)</f>
        <v>0</v>
      </c>
      <c r="CH384" s="68"/>
      <c r="CI384" s="68">
        <f>(CH384*$D384*$E384*$G384*$J384*$CI$8)</f>
        <v>0</v>
      </c>
      <c r="CJ384" s="68"/>
      <c r="CK384" s="67">
        <f>(CJ384*$D384*$E384*$G384*$K384*$CK$8)</f>
        <v>0</v>
      </c>
      <c r="CL384" s="68"/>
      <c r="CM384" s="67">
        <f>(CL384*$D384*$E384*$G384*$J384*$CM$8)</f>
        <v>0</v>
      </c>
      <c r="CN384" s="68"/>
      <c r="CO384" s="67">
        <f>(CN384*$D384*$E384*$G384*$J384*$CO$8)</f>
        <v>0</v>
      </c>
      <c r="CP384" s="68"/>
      <c r="CQ384" s="67">
        <f>(CP384*$D384*$E384*$G384*$J384*$CQ$8)</f>
        <v>0</v>
      </c>
      <c r="CR384" s="68"/>
      <c r="CS384" s="67">
        <f>(CR384*$D384*$E384*$G384*$J384*$CS$8)</f>
        <v>0</v>
      </c>
      <c r="CT384" s="68"/>
      <c r="CU384" s="67">
        <f>(CT384*$D384*$E384*$G384*$J384*$CU$8)</f>
        <v>0</v>
      </c>
      <c r="CV384" s="68"/>
      <c r="CW384" s="67">
        <f>(CV384*$D384*$E384*$G384*$K384*$CW$8)</f>
        <v>0</v>
      </c>
      <c r="CX384" s="82">
        <v>0</v>
      </c>
      <c r="CY384" s="67">
        <f>(CX384*$D384*$E384*$G384*$K384*$CY$8)</f>
        <v>0</v>
      </c>
      <c r="CZ384" s="68">
        <v>41</v>
      </c>
      <c r="DA384" s="67">
        <f t="shared" si="2083"/>
        <v>1774520.9999999998</v>
      </c>
      <c r="DB384" s="68"/>
      <c r="DC384" s="73">
        <f>(DB384*$D384*$E384*$G384*$K384*$DC$8)</f>
        <v>0</v>
      </c>
      <c r="DD384" s="68"/>
      <c r="DE384" s="67">
        <f>(DD384*$D384*$E384*$G384*$K384*$DE$8)</f>
        <v>0</v>
      </c>
      <c r="DF384" s="83"/>
      <c r="DG384" s="67">
        <f>(DF384*$D384*$E384*$G384*$K384*$DG$8)</f>
        <v>0</v>
      </c>
      <c r="DH384" s="68"/>
      <c r="DI384" s="67">
        <f>(DH384*$D384*$E384*$G384*$K384*$DI$8)</f>
        <v>0</v>
      </c>
      <c r="DJ384" s="68"/>
      <c r="DK384" s="67">
        <f>(DJ384*$D384*$E384*$G384*$L384*$DK$8)</f>
        <v>0</v>
      </c>
      <c r="DL384" s="68"/>
      <c r="DM384" s="93">
        <f>(DL384*$D384*$E384*$G384*$M384*$DM$8)</f>
        <v>0</v>
      </c>
      <c r="DN384" s="77">
        <f t="shared" si="2090"/>
        <v>41</v>
      </c>
      <c r="DO384" s="75">
        <f t="shared" si="2090"/>
        <v>1774520.9999999998</v>
      </c>
    </row>
    <row r="385" spans="1:119" ht="45" customHeight="1" x14ac:dyDescent="0.25">
      <c r="A385" s="78"/>
      <c r="B385" s="79">
        <v>339</v>
      </c>
      <c r="C385" s="60" t="s">
        <v>512</v>
      </c>
      <c r="D385" s="61">
        <v>22900</v>
      </c>
      <c r="E385" s="80">
        <v>1.8</v>
      </c>
      <c r="F385" s="80"/>
      <c r="G385" s="63">
        <v>1</v>
      </c>
      <c r="H385" s="64"/>
      <c r="I385" s="64"/>
      <c r="J385" s="61">
        <v>1.4</v>
      </c>
      <c r="K385" s="61">
        <v>1.68</v>
      </c>
      <c r="L385" s="61">
        <v>2.23</v>
      </c>
      <c r="M385" s="65">
        <v>2.57</v>
      </c>
      <c r="N385" s="68"/>
      <c r="O385" s="67">
        <f t="shared" si="1972"/>
        <v>0</v>
      </c>
      <c r="P385" s="68"/>
      <c r="Q385" s="68">
        <f>(P385*$D385*$E385*$G385*$J385*$Q$8)</f>
        <v>0</v>
      </c>
      <c r="R385" s="68"/>
      <c r="S385" s="67">
        <f>(R385*$D385*$E385*$G385*$J385*$S$8)</f>
        <v>0</v>
      </c>
      <c r="T385" s="68"/>
      <c r="U385" s="67">
        <f t="shared" si="2041"/>
        <v>0</v>
      </c>
      <c r="V385" s="68"/>
      <c r="W385" s="67">
        <f>(V385*$D385*$E385*$G385*$J385*$W$8)</f>
        <v>0</v>
      </c>
      <c r="X385" s="68"/>
      <c r="Y385" s="67">
        <f>(X385*$D385*$E385*$G385*$J385*$Y$8)</f>
        <v>0</v>
      </c>
      <c r="Z385" s="68"/>
      <c r="AA385" s="67">
        <f>(Z385*$D385*$E385*$G385*$J385*$AA$8)</f>
        <v>0</v>
      </c>
      <c r="AB385" s="68"/>
      <c r="AC385" s="67">
        <f>(AB385*$D385*$E385*$G385*$J385*$AC$8)</f>
        <v>0</v>
      </c>
      <c r="AD385" s="68"/>
      <c r="AE385" s="67">
        <f>(AD385*$D385*$E385*$G385*$J385*$AE$8)</f>
        <v>0</v>
      </c>
      <c r="AF385" s="68"/>
      <c r="AG385" s="67">
        <f>(AF385*$D385*$E385*$G385*$J385*$AG$8)</f>
        <v>0</v>
      </c>
      <c r="AH385" s="70"/>
      <c r="AI385" s="67">
        <f>(AH385*$D385*$E385*$G385*$J385*$AI$8)</f>
        <v>0</v>
      </c>
      <c r="AJ385" s="68"/>
      <c r="AK385" s="67">
        <f>(AJ385*$D385*$E385*$G385*$J385*$AK$8)</f>
        <v>0</v>
      </c>
      <c r="AL385" s="82">
        <v>0</v>
      </c>
      <c r="AM385" s="67">
        <f>(AL385*$D385*$E385*$G385*$K385*$AM$8)</f>
        <v>0</v>
      </c>
      <c r="AN385" s="68"/>
      <c r="AO385" s="73">
        <f>(AN385*$D385*$E385*$G385*$K385*$AO$8)</f>
        <v>0</v>
      </c>
      <c r="AP385" s="68"/>
      <c r="AQ385" s="67">
        <f>(AP385*$D385*$E385*$G385*$J385*$AQ$8)</f>
        <v>0</v>
      </c>
      <c r="AR385" s="68"/>
      <c r="AS385" s="68">
        <f>(AR385*$D385*$E385*$G385*$J385*$AS$8)</f>
        <v>0</v>
      </c>
      <c r="AT385" s="68"/>
      <c r="AU385" s="68">
        <f>(AT385*$D385*$E385*$G385*$J385*$AU$8)</f>
        <v>0</v>
      </c>
      <c r="AV385" s="68"/>
      <c r="AW385" s="67">
        <f>(AV385*$D385*$E385*$G385*$J385*$AW$8)</f>
        <v>0</v>
      </c>
      <c r="AX385" s="68"/>
      <c r="AY385" s="67">
        <f>(AX385*$D385*$E385*$G385*$J385*$AY$8)</f>
        <v>0</v>
      </c>
      <c r="AZ385" s="68"/>
      <c r="BA385" s="67">
        <f>(AZ385*$D385*$E385*$G385*$J385*$BA$8)</f>
        <v>0</v>
      </c>
      <c r="BB385" s="68"/>
      <c r="BC385" s="67">
        <f>(BB385*$D385*$E385*$G385*$J385*$BC$8)</f>
        <v>0</v>
      </c>
      <c r="BD385" s="68"/>
      <c r="BE385" s="67">
        <f>(BD385*$D385*$E385*$G385*$J385*$BE$8)</f>
        <v>0</v>
      </c>
      <c r="BF385" s="68"/>
      <c r="BG385" s="67">
        <f>(BF385*$D385*$E385*$G385*$K385*$BG$8)</f>
        <v>0</v>
      </c>
      <c r="BH385" s="68"/>
      <c r="BI385" s="67">
        <f>(BH385*$D385*$E385*$G385*$K385*$BI$8)</f>
        <v>0</v>
      </c>
      <c r="BJ385" s="68"/>
      <c r="BK385" s="67">
        <f>(BJ385*$D385*$E385*$G385*$K385*$BK$8)</f>
        <v>0</v>
      </c>
      <c r="BL385" s="68"/>
      <c r="BM385" s="67">
        <f>(BL385*$D385*$E385*$G385*$K385*$BM$8)</f>
        <v>0</v>
      </c>
      <c r="BN385" s="68"/>
      <c r="BO385" s="67">
        <f>(BN385*$D385*$E385*$G385*$K385*$BO$8)</f>
        <v>0</v>
      </c>
      <c r="BP385" s="68"/>
      <c r="BQ385" s="67">
        <f>(BP385*$D385*$E385*$G385*$K385*$BQ$8)</f>
        <v>0</v>
      </c>
      <c r="BR385" s="68"/>
      <c r="BS385" s="67">
        <f>(BR385*$D385*$E385*$G385*$K385*$BS$8)</f>
        <v>0</v>
      </c>
      <c r="BT385" s="68"/>
      <c r="BU385" s="67">
        <f>(BT385*$D385*$E385*$G385*$K385*$BU$8)</f>
        <v>0</v>
      </c>
      <c r="BV385" s="68"/>
      <c r="BW385" s="67">
        <f>(BV385*$D385*$E385*$G385*$K385*$BW$8)</f>
        <v>0</v>
      </c>
      <c r="BX385" s="68"/>
      <c r="BY385" s="67">
        <f>(BX385*$D385*$E385*$G385*$K385*$BY$8)</f>
        <v>0</v>
      </c>
      <c r="BZ385" s="68"/>
      <c r="CA385" s="75">
        <f>(BZ385*$D385*$E385*$G385*$K385*$CA$8)</f>
        <v>0</v>
      </c>
      <c r="CB385" s="68"/>
      <c r="CC385" s="67">
        <f>(CB385*$D385*$E385*$G385*$J385*$CC$8)</f>
        <v>0</v>
      </c>
      <c r="CD385" s="68"/>
      <c r="CE385" s="67">
        <f>(CD385*$D385*$E385*$G385*$J385*$CE$8)</f>
        <v>0</v>
      </c>
      <c r="CF385" s="68"/>
      <c r="CG385" s="67">
        <f>(CF385*$D385*$E385*$G385*$J385*$CG$8)</f>
        <v>0</v>
      </c>
      <c r="CH385" s="68"/>
      <c r="CI385" s="68">
        <f>(CH385*$D385*$E385*$G385*$J385*$CI$8)</f>
        <v>0</v>
      </c>
      <c r="CJ385" s="68"/>
      <c r="CK385" s="67">
        <f>(CJ385*$D385*$E385*$G385*$K385*$CK$8)</f>
        <v>0</v>
      </c>
      <c r="CL385" s="68"/>
      <c r="CM385" s="67">
        <f>(CL385*$D385*$E385*$G385*$J385*$CM$8)</f>
        <v>0</v>
      </c>
      <c r="CN385" s="68"/>
      <c r="CO385" s="67">
        <f>(CN385*$D385*$E385*$G385*$J385*$CO$8)</f>
        <v>0</v>
      </c>
      <c r="CP385" s="68"/>
      <c r="CQ385" s="67">
        <f>(CP385*$D385*$E385*$G385*$J385*$CQ$8)</f>
        <v>0</v>
      </c>
      <c r="CR385" s="68"/>
      <c r="CS385" s="67">
        <f>(CR385*$D385*$E385*$G385*$J385*$CS$8)</f>
        <v>0</v>
      </c>
      <c r="CT385" s="68"/>
      <c r="CU385" s="67">
        <f>(CT385*$D385*$E385*$G385*$J385*$CU$8)</f>
        <v>0</v>
      </c>
      <c r="CV385" s="68"/>
      <c r="CW385" s="67">
        <f>(CV385*$D385*$E385*$G385*$K385*$CW$8)</f>
        <v>0</v>
      </c>
      <c r="CX385" s="82">
        <v>0</v>
      </c>
      <c r="CY385" s="67">
        <f>(CX385*$D385*$E385*$G385*$K385*$CY$8)</f>
        <v>0</v>
      </c>
      <c r="CZ385" s="68"/>
      <c r="DA385" s="67">
        <f t="shared" si="2083"/>
        <v>0</v>
      </c>
      <c r="DB385" s="68"/>
      <c r="DC385" s="73">
        <f>(DB385*$D385*$E385*$G385*$K385*$DC$8)</f>
        <v>0</v>
      </c>
      <c r="DD385" s="68"/>
      <c r="DE385" s="67">
        <f>(DD385*$D385*$E385*$G385*$K385*$DE$8)</f>
        <v>0</v>
      </c>
      <c r="DF385" s="83"/>
      <c r="DG385" s="67">
        <f>(DF385*$D385*$E385*$G385*$K385*$DG$8)</f>
        <v>0</v>
      </c>
      <c r="DH385" s="68"/>
      <c r="DI385" s="67">
        <f>(DH385*$D385*$E385*$G385*$K385*$DI$8)</f>
        <v>0</v>
      </c>
      <c r="DJ385" s="68"/>
      <c r="DK385" s="67">
        <f>(DJ385*$D385*$E385*$G385*$L385*$DK$8)</f>
        <v>0</v>
      </c>
      <c r="DL385" s="68"/>
      <c r="DM385" s="75">
        <f>(DL385*$D385*$E385*$G385*$M385*$DM$8)</f>
        <v>0</v>
      </c>
      <c r="DN385" s="77">
        <f t="shared" si="2090"/>
        <v>0</v>
      </c>
      <c r="DO385" s="75">
        <f t="shared" si="2090"/>
        <v>0</v>
      </c>
    </row>
    <row r="386" spans="1:119" ht="60" customHeight="1" x14ac:dyDescent="0.25">
      <c r="A386" s="78"/>
      <c r="B386" s="79">
        <v>340</v>
      </c>
      <c r="C386" s="60" t="s">
        <v>513</v>
      </c>
      <c r="D386" s="61">
        <v>22900</v>
      </c>
      <c r="E386" s="80">
        <v>4.8099999999999996</v>
      </c>
      <c r="F386" s="80"/>
      <c r="G386" s="63">
        <v>1</v>
      </c>
      <c r="H386" s="64"/>
      <c r="I386" s="64"/>
      <c r="J386" s="61">
        <v>1.4</v>
      </c>
      <c r="K386" s="61">
        <v>1.68</v>
      </c>
      <c r="L386" s="61">
        <v>2.23</v>
      </c>
      <c r="M386" s="65">
        <v>2.57</v>
      </c>
      <c r="N386" s="68"/>
      <c r="O386" s="67">
        <f t="shared" si="1972"/>
        <v>0</v>
      </c>
      <c r="P386" s="68"/>
      <c r="Q386" s="68">
        <f>(P386*$D386*$E386*$G386*$J386*$Q$8)</f>
        <v>0</v>
      </c>
      <c r="R386" s="68"/>
      <c r="S386" s="67">
        <f>(R386*$D386*$E386*$G386*$J386*$S$8)</f>
        <v>0</v>
      </c>
      <c r="T386" s="68"/>
      <c r="U386" s="67">
        <f t="shared" si="2041"/>
        <v>0</v>
      </c>
      <c r="V386" s="68"/>
      <c r="W386" s="67">
        <f>(V386*$D386*$E386*$G386*$J386*$W$8)</f>
        <v>0</v>
      </c>
      <c r="X386" s="68"/>
      <c r="Y386" s="67">
        <f>(X386*$D386*$E386*$G386*$J386*$Y$8)</f>
        <v>0</v>
      </c>
      <c r="Z386" s="68"/>
      <c r="AA386" s="67">
        <f>(Z386*$D386*$E386*$G386*$J386*$AA$8)</f>
        <v>0</v>
      </c>
      <c r="AB386" s="68"/>
      <c r="AC386" s="67">
        <f>(AB386*$D386*$E386*$G386*$J386*$AC$8)</f>
        <v>0</v>
      </c>
      <c r="AD386" s="68"/>
      <c r="AE386" s="67">
        <f>(AD386*$D386*$E386*$G386*$J386*$AE$8)</f>
        <v>0</v>
      </c>
      <c r="AF386" s="68"/>
      <c r="AG386" s="67">
        <f>(AF386*$D386*$E386*$G386*$J386*$AG$8)</f>
        <v>0</v>
      </c>
      <c r="AH386" s="70"/>
      <c r="AI386" s="67">
        <f>(AH386*$D386*$E386*$G386*$J386*$AI$8)</f>
        <v>0</v>
      </c>
      <c r="AJ386" s="68"/>
      <c r="AK386" s="67">
        <f>(AJ386*$D386*$E386*$G386*$J386*$AK$8)</f>
        <v>0</v>
      </c>
      <c r="AL386" s="82">
        <v>0</v>
      </c>
      <c r="AM386" s="67">
        <f>(AL386*$D386*$E386*$G386*$K386*$AM$8)</f>
        <v>0</v>
      </c>
      <c r="AN386" s="68"/>
      <c r="AO386" s="73">
        <f>(AN386*$D386*$E386*$G386*$K386*$AO$8)</f>
        <v>0</v>
      </c>
      <c r="AP386" s="68"/>
      <c r="AQ386" s="67">
        <f>(AP386*$D386*$E386*$G386*$J386*$AQ$8)</f>
        <v>0</v>
      </c>
      <c r="AR386" s="68"/>
      <c r="AS386" s="68">
        <f>(AR386*$D386*$E386*$G386*$J386*$AS$8)</f>
        <v>0</v>
      </c>
      <c r="AT386" s="68"/>
      <c r="AU386" s="68">
        <f>(AT386*$D386*$E386*$G386*$J386*$AU$8)</f>
        <v>0</v>
      </c>
      <c r="AV386" s="68"/>
      <c r="AW386" s="67">
        <f>(AV386*$D386*$E386*$G386*$J386*$AW$8)</f>
        <v>0</v>
      </c>
      <c r="AX386" s="68"/>
      <c r="AY386" s="67">
        <f>(AX386*$D386*$E386*$G386*$J386*$AY$8)</f>
        <v>0</v>
      </c>
      <c r="AZ386" s="68"/>
      <c r="BA386" s="67">
        <f>(AZ386*$D386*$E386*$G386*$J386*$BA$8)</f>
        <v>0</v>
      </c>
      <c r="BB386" s="68"/>
      <c r="BC386" s="67">
        <f>(BB386*$D386*$E386*$G386*$J386*$BC$8)</f>
        <v>0</v>
      </c>
      <c r="BD386" s="68"/>
      <c r="BE386" s="67">
        <f>(BD386*$D386*$E386*$G386*$J386*$BE$8)</f>
        <v>0</v>
      </c>
      <c r="BF386" s="68"/>
      <c r="BG386" s="67">
        <f>(BF386*$D386*$E386*$G386*$K386*$BG$8)</f>
        <v>0</v>
      </c>
      <c r="BH386" s="68"/>
      <c r="BI386" s="67">
        <f>(BH386*$D386*$E386*$G386*$K386*$BI$8)</f>
        <v>0</v>
      </c>
      <c r="BJ386" s="68"/>
      <c r="BK386" s="67">
        <f>(BJ386*$D386*$E386*$G386*$K386*$BK$8)</f>
        <v>0</v>
      </c>
      <c r="BL386" s="68"/>
      <c r="BM386" s="67">
        <f>(BL386*$D386*$E386*$G386*$K386*$BM$8)</f>
        <v>0</v>
      </c>
      <c r="BN386" s="68"/>
      <c r="BO386" s="67">
        <f>(BN386*$D386*$E386*$G386*$K386*$BO$8)</f>
        <v>0</v>
      </c>
      <c r="BP386" s="68"/>
      <c r="BQ386" s="67">
        <f>(BP386*$D386*$E386*$G386*$K386*$BQ$8)</f>
        <v>0</v>
      </c>
      <c r="BR386" s="68"/>
      <c r="BS386" s="67">
        <f>(BR386*$D386*$E386*$G386*$K386*$BS$8)</f>
        <v>0</v>
      </c>
      <c r="BT386" s="68"/>
      <c r="BU386" s="67">
        <f>(BT386*$D386*$E386*$G386*$K386*$BU$8)</f>
        <v>0</v>
      </c>
      <c r="BV386" s="68"/>
      <c r="BW386" s="67">
        <f>(BV386*$D386*$E386*$G386*$K386*$BW$8)</f>
        <v>0</v>
      </c>
      <c r="BX386" s="68"/>
      <c r="BY386" s="67">
        <f>(BX386*$D386*$E386*$G386*$K386*$BY$8)</f>
        <v>0</v>
      </c>
      <c r="BZ386" s="68"/>
      <c r="CA386" s="75">
        <f>(BZ386*$D386*$E386*$G386*$K386*$CA$8)</f>
        <v>0</v>
      </c>
      <c r="CB386" s="68"/>
      <c r="CC386" s="67">
        <f>(CB386*$D386*$E386*$G386*$J386*$CC$8)</f>
        <v>0</v>
      </c>
      <c r="CD386" s="68"/>
      <c r="CE386" s="67">
        <f>(CD386*$D386*$E386*$G386*$J386*$CE$8)</f>
        <v>0</v>
      </c>
      <c r="CF386" s="68"/>
      <c r="CG386" s="67">
        <f>(CF386*$D386*$E386*$G386*$J386*$CG$8)</f>
        <v>0</v>
      </c>
      <c r="CH386" s="68"/>
      <c r="CI386" s="68">
        <f>(CH386*$D386*$E386*$G386*$J386*$CI$8)</f>
        <v>0</v>
      </c>
      <c r="CJ386" s="68"/>
      <c r="CK386" s="67">
        <f>(CJ386*$D386*$E386*$G386*$K386*$CK$8)</f>
        <v>0</v>
      </c>
      <c r="CL386" s="68"/>
      <c r="CM386" s="67">
        <f>(CL386*$D386*$E386*$G386*$J386*$CM$8)</f>
        <v>0</v>
      </c>
      <c r="CN386" s="68"/>
      <c r="CO386" s="67">
        <f>(CN386*$D386*$E386*$G386*$J386*$CO$8)</f>
        <v>0</v>
      </c>
      <c r="CP386" s="68"/>
      <c r="CQ386" s="67">
        <f>(CP386*$D386*$E386*$G386*$J386*$CQ$8)</f>
        <v>0</v>
      </c>
      <c r="CR386" s="68"/>
      <c r="CS386" s="67">
        <f>(CR386*$D386*$E386*$G386*$J386*$CS$8)</f>
        <v>0</v>
      </c>
      <c r="CT386" s="68"/>
      <c r="CU386" s="67">
        <f>(CT386*$D386*$E386*$G386*$J386*$CU$8)</f>
        <v>0</v>
      </c>
      <c r="CV386" s="68"/>
      <c r="CW386" s="67">
        <f>(CV386*$D386*$E386*$G386*$K386*$CW$8)</f>
        <v>0</v>
      </c>
      <c r="CX386" s="82">
        <v>0</v>
      </c>
      <c r="CY386" s="67">
        <f>(CX386*$D386*$E386*$G386*$K386*$CY$8)</f>
        <v>0</v>
      </c>
      <c r="CZ386" s="68"/>
      <c r="DA386" s="67">
        <f t="shared" si="2083"/>
        <v>0</v>
      </c>
      <c r="DB386" s="68"/>
      <c r="DC386" s="73">
        <f>(DB386*$D386*$E386*$G386*$K386*$DC$8)</f>
        <v>0</v>
      </c>
      <c r="DD386" s="68"/>
      <c r="DE386" s="67">
        <f>(DD386*$D386*$E386*$G386*$K386*$DE$8)</f>
        <v>0</v>
      </c>
      <c r="DF386" s="83"/>
      <c r="DG386" s="67">
        <f>(DF386*$D386*$E386*$G386*$K386*$DG$8)</f>
        <v>0</v>
      </c>
      <c r="DH386" s="68"/>
      <c r="DI386" s="67">
        <f>(DH386*$D386*$E386*$G386*$K386*$DI$8)</f>
        <v>0</v>
      </c>
      <c r="DJ386" s="68"/>
      <c r="DK386" s="67">
        <f>(DJ386*$D386*$E386*$G386*$L386*$DK$8)</f>
        <v>0</v>
      </c>
      <c r="DL386" s="68"/>
      <c r="DM386" s="75">
        <f>(DL386*$D386*$E386*$G386*$M386*$DM$8)</f>
        <v>0</v>
      </c>
      <c r="DN386" s="77">
        <f t="shared" si="2090"/>
        <v>0</v>
      </c>
      <c r="DO386" s="75">
        <f t="shared" si="2090"/>
        <v>0</v>
      </c>
    </row>
    <row r="387" spans="1:119" ht="30" customHeight="1" x14ac:dyDescent="0.25">
      <c r="A387" s="78"/>
      <c r="B387" s="79">
        <v>341</v>
      </c>
      <c r="C387" s="60" t="s">
        <v>514</v>
      </c>
      <c r="D387" s="61">
        <v>22900</v>
      </c>
      <c r="E387" s="80">
        <v>2.75</v>
      </c>
      <c r="F387" s="80"/>
      <c r="G387" s="63">
        <v>1</v>
      </c>
      <c r="H387" s="64"/>
      <c r="I387" s="64"/>
      <c r="J387" s="61">
        <v>1.4</v>
      </c>
      <c r="K387" s="61">
        <v>1.68</v>
      </c>
      <c r="L387" s="61">
        <v>2.23</v>
      </c>
      <c r="M387" s="65">
        <v>2.57</v>
      </c>
      <c r="N387" s="68"/>
      <c r="O387" s="67">
        <f t="shared" si="1972"/>
        <v>0</v>
      </c>
      <c r="P387" s="68"/>
      <c r="Q387" s="68">
        <f>(P387*$D387*$E387*$G387*$J387*$Q$8)</f>
        <v>0</v>
      </c>
      <c r="R387" s="68"/>
      <c r="S387" s="67">
        <f>(R387*$D387*$E387*$G387*$J387*$S$8)</f>
        <v>0</v>
      </c>
      <c r="T387" s="68"/>
      <c r="U387" s="67">
        <f t="shared" si="2041"/>
        <v>0</v>
      </c>
      <c r="V387" s="68"/>
      <c r="W387" s="67">
        <f>(V387*$D387*$E387*$G387*$J387*$W$8)</f>
        <v>0</v>
      </c>
      <c r="X387" s="68"/>
      <c r="Y387" s="67">
        <f>(X387*$D387*$E387*$G387*$J387*$Y$8)</f>
        <v>0</v>
      </c>
      <c r="Z387" s="68"/>
      <c r="AA387" s="67">
        <f>(Z387*$D387*$E387*$G387*$J387*$AA$8)</f>
        <v>0</v>
      </c>
      <c r="AB387" s="68"/>
      <c r="AC387" s="67">
        <f>(AB387*$D387*$E387*$G387*$J387*$AC$8)</f>
        <v>0</v>
      </c>
      <c r="AD387" s="68"/>
      <c r="AE387" s="67">
        <f>(AD387*$D387*$E387*$G387*$J387*$AE$8)</f>
        <v>0</v>
      </c>
      <c r="AF387" s="68"/>
      <c r="AG387" s="67">
        <f>(AF387*$D387*$E387*$G387*$J387*$AG$8)</f>
        <v>0</v>
      </c>
      <c r="AH387" s="70"/>
      <c r="AI387" s="67">
        <f>(AH387*$D387*$E387*$G387*$J387*$AI$8)</f>
        <v>0</v>
      </c>
      <c r="AJ387" s="68"/>
      <c r="AK387" s="67">
        <f>(AJ387*$D387*$E387*$G387*$J387*$AK$8)</f>
        <v>0</v>
      </c>
      <c r="AL387" s="82">
        <v>0</v>
      </c>
      <c r="AM387" s="67">
        <f>(AL387*$D387*$E387*$G387*$K387*$AM$8)</f>
        <v>0</v>
      </c>
      <c r="AN387" s="68"/>
      <c r="AO387" s="73">
        <f>(AN387*$D387*$E387*$G387*$K387*$AO$8)</f>
        <v>0</v>
      </c>
      <c r="AP387" s="68"/>
      <c r="AQ387" s="67">
        <f>(AP387*$D387*$E387*$G387*$J387*$AQ$8)</f>
        <v>0</v>
      </c>
      <c r="AR387" s="68"/>
      <c r="AS387" s="68">
        <f>(AR387*$D387*$E387*$G387*$J387*$AS$8)</f>
        <v>0</v>
      </c>
      <c r="AT387" s="68"/>
      <c r="AU387" s="68">
        <f>(AT387*$D387*$E387*$G387*$J387*$AU$8)</f>
        <v>0</v>
      </c>
      <c r="AV387" s="68"/>
      <c r="AW387" s="67">
        <f>(AV387*$D387*$E387*$G387*$J387*$AW$8)</f>
        <v>0</v>
      </c>
      <c r="AX387" s="68"/>
      <c r="AY387" s="67">
        <f>(AX387*$D387*$E387*$G387*$J387*$AY$8)</f>
        <v>0</v>
      </c>
      <c r="AZ387" s="68"/>
      <c r="BA387" s="67">
        <f>(AZ387*$D387*$E387*$G387*$J387*$BA$8)</f>
        <v>0</v>
      </c>
      <c r="BB387" s="68"/>
      <c r="BC387" s="67">
        <f>(BB387*$D387*$E387*$G387*$J387*$BC$8)</f>
        <v>0</v>
      </c>
      <c r="BD387" s="68"/>
      <c r="BE387" s="67">
        <f>(BD387*$D387*$E387*$G387*$J387*$BE$8)</f>
        <v>0</v>
      </c>
      <c r="BF387" s="68"/>
      <c r="BG387" s="67">
        <f>(BF387*$D387*$E387*$G387*$K387*$BG$8)</f>
        <v>0</v>
      </c>
      <c r="BH387" s="68"/>
      <c r="BI387" s="67">
        <f>(BH387*$D387*$E387*$G387*$K387*$BI$8)</f>
        <v>0</v>
      </c>
      <c r="BJ387" s="68"/>
      <c r="BK387" s="67">
        <f>(BJ387*$D387*$E387*$G387*$K387*$BK$8)</f>
        <v>0</v>
      </c>
      <c r="BL387" s="68"/>
      <c r="BM387" s="67">
        <f>(BL387*$D387*$E387*$G387*$K387*$BM$8)</f>
        <v>0</v>
      </c>
      <c r="BN387" s="68"/>
      <c r="BO387" s="67">
        <f>(BN387*$D387*$E387*$G387*$K387*$BO$8)</f>
        <v>0</v>
      </c>
      <c r="BP387" s="68"/>
      <c r="BQ387" s="67">
        <f>(BP387*$D387*$E387*$G387*$K387*$BQ$8)</f>
        <v>0</v>
      </c>
      <c r="BR387" s="68"/>
      <c r="BS387" s="67">
        <f>(BR387*$D387*$E387*$G387*$K387*$BS$8)</f>
        <v>0</v>
      </c>
      <c r="BT387" s="68"/>
      <c r="BU387" s="67">
        <f>(BT387*$D387*$E387*$G387*$K387*$BU$8)</f>
        <v>0</v>
      </c>
      <c r="BV387" s="68"/>
      <c r="BW387" s="67">
        <f>(BV387*$D387*$E387*$G387*$K387*$BW$8)</f>
        <v>0</v>
      </c>
      <c r="BX387" s="68"/>
      <c r="BY387" s="67">
        <f>(BX387*$D387*$E387*$G387*$K387*$BY$8)</f>
        <v>0</v>
      </c>
      <c r="BZ387" s="68"/>
      <c r="CA387" s="75">
        <f>(BZ387*$D387*$E387*$G387*$K387*$CA$8)</f>
        <v>0</v>
      </c>
      <c r="CB387" s="68"/>
      <c r="CC387" s="67">
        <f>(CB387*$D387*$E387*$G387*$J387*$CC$8)</f>
        <v>0</v>
      </c>
      <c r="CD387" s="68"/>
      <c r="CE387" s="67">
        <f>(CD387*$D387*$E387*$G387*$J387*$CE$8)</f>
        <v>0</v>
      </c>
      <c r="CF387" s="68"/>
      <c r="CG387" s="67">
        <f>(CF387*$D387*$E387*$G387*$J387*$CG$8)</f>
        <v>0</v>
      </c>
      <c r="CH387" s="68"/>
      <c r="CI387" s="68">
        <f>(CH387*$D387*$E387*$G387*$J387*$CI$8)</f>
        <v>0</v>
      </c>
      <c r="CJ387" s="68"/>
      <c r="CK387" s="67">
        <f>(CJ387*$D387*$E387*$G387*$K387*$CK$8)</f>
        <v>0</v>
      </c>
      <c r="CL387" s="68"/>
      <c r="CM387" s="67">
        <f>(CL387*$D387*$E387*$G387*$J387*$CM$8)</f>
        <v>0</v>
      </c>
      <c r="CN387" s="68"/>
      <c r="CO387" s="67">
        <f>(CN387*$D387*$E387*$G387*$J387*$CO$8)</f>
        <v>0</v>
      </c>
      <c r="CP387" s="68"/>
      <c r="CQ387" s="67">
        <f>(CP387*$D387*$E387*$G387*$J387*$CQ$8)</f>
        <v>0</v>
      </c>
      <c r="CR387" s="68"/>
      <c r="CS387" s="67">
        <f>(CR387*$D387*$E387*$G387*$J387*$CS$8)</f>
        <v>0</v>
      </c>
      <c r="CT387" s="68"/>
      <c r="CU387" s="67">
        <f>(CT387*$D387*$E387*$G387*$J387*$CU$8)</f>
        <v>0</v>
      </c>
      <c r="CV387" s="68"/>
      <c r="CW387" s="67">
        <f>(CV387*$D387*$E387*$G387*$K387*$CW$8)</f>
        <v>0</v>
      </c>
      <c r="CX387" s="82">
        <v>0</v>
      </c>
      <c r="CY387" s="67">
        <f>(CX387*$D387*$E387*$G387*$K387*$CY$8)</f>
        <v>0</v>
      </c>
      <c r="CZ387" s="68">
        <v>548</v>
      </c>
      <c r="DA387" s="67">
        <f t="shared" si="2083"/>
        <v>43482978</v>
      </c>
      <c r="DB387" s="68"/>
      <c r="DC387" s="73">
        <f>(DB387*$D387*$E387*$G387*$K387*$DC$8)</f>
        <v>0</v>
      </c>
      <c r="DD387" s="68"/>
      <c r="DE387" s="67">
        <f>(DD387*$D387*$E387*$G387*$K387*$DE$8)</f>
        <v>0</v>
      </c>
      <c r="DF387" s="83"/>
      <c r="DG387" s="67">
        <f>(DF387*$D387*$E387*$G387*$K387*$DG$8)</f>
        <v>0</v>
      </c>
      <c r="DH387" s="68"/>
      <c r="DI387" s="67">
        <f>(DH387*$D387*$E387*$G387*$K387*$DI$8)</f>
        <v>0</v>
      </c>
      <c r="DJ387" s="68"/>
      <c r="DK387" s="67">
        <f>(DJ387*$D387*$E387*$G387*$L387*$DK$8)</f>
        <v>0</v>
      </c>
      <c r="DL387" s="68"/>
      <c r="DM387" s="75">
        <f>(DL387*$D387*$E387*$G387*$M387*$DM$8)</f>
        <v>0</v>
      </c>
      <c r="DN387" s="77">
        <f t="shared" si="2090"/>
        <v>548</v>
      </c>
      <c r="DO387" s="75">
        <f t="shared" si="2090"/>
        <v>43482978</v>
      </c>
    </row>
    <row r="388" spans="1:119" ht="45" customHeight="1" x14ac:dyDescent="0.25">
      <c r="A388" s="78"/>
      <c r="B388" s="79">
        <v>342</v>
      </c>
      <c r="C388" s="60" t="s">
        <v>515</v>
      </c>
      <c r="D388" s="61">
        <v>22900</v>
      </c>
      <c r="E388" s="80">
        <v>2.35</v>
      </c>
      <c r="F388" s="80"/>
      <c r="G388" s="63">
        <v>1</v>
      </c>
      <c r="H388" s="64"/>
      <c r="I388" s="64"/>
      <c r="J388" s="61">
        <v>1.4</v>
      </c>
      <c r="K388" s="61">
        <v>1.68</v>
      </c>
      <c r="L388" s="61">
        <v>2.23</v>
      </c>
      <c r="M388" s="65">
        <v>2.57</v>
      </c>
      <c r="N388" s="68"/>
      <c r="O388" s="67">
        <f t="shared" si="1972"/>
        <v>0</v>
      </c>
      <c r="P388" s="68"/>
      <c r="Q388" s="68">
        <f>(P388*$D388*$E388*$G388*$J388*$Q$8)</f>
        <v>0</v>
      </c>
      <c r="R388" s="68"/>
      <c r="S388" s="67">
        <f>(R388*$D388*$E388*$G388*$J388*$S$8)</f>
        <v>0</v>
      </c>
      <c r="T388" s="68"/>
      <c r="U388" s="67">
        <f t="shared" si="2041"/>
        <v>0</v>
      </c>
      <c r="V388" s="68"/>
      <c r="W388" s="67">
        <f>(V388*$D388*$E388*$G388*$J388*$W$8)</f>
        <v>0</v>
      </c>
      <c r="X388" s="68"/>
      <c r="Y388" s="67">
        <f>(X388*$D388*$E388*$G388*$J388*$Y$8)</f>
        <v>0</v>
      </c>
      <c r="Z388" s="68"/>
      <c r="AA388" s="67">
        <f>(Z388*$D388*$E388*$G388*$J388*$AA$8)</f>
        <v>0</v>
      </c>
      <c r="AB388" s="68"/>
      <c r="AC388" s="67">
        <f>(AB388*$D388*$E388*$G388*$J388*$AC$8)</f>
        <v>0</v>
      </c>
      <c r="AD388" s="68"/>
      <c r="AE388" s="67">
        <f>(AD388*$D388*$E388*$G388*$J388*$AE$8)</f>
        <v>0</v>
      </c>
      <c r="AF388" s="68"/>
      <c r="AG388" s="67">
        <f>(AF388*$D388*$E388*$G388*$J388*$AG$8)</f>
        <v>0</v>
      </c>
      <c r="AH388" s="70"/>
      <c r="AI388" s="67">
        <f>(AH388*$D388*$E388*$G388*$J388*$AI$8)</f>
        <v>0</v>
      </c>
      <c r="AJ388" s="68"/>
      <c r="AK388" s="67">
        <f>(AJ388*$D388*$E388*$G388*$J388*$AK$8)</f>
        <v>0</v>
      </c>
      <c r="AL388" s="82">
        <v>0</v>
      </c>
      <c r="AM388" s="67">
        <f>(AL388*$D388*$E388*$G388*$K388*$AM$8)</f>
        <v>0</v>
      </c>
      <c r="AN388" s="68"/>
      <c r="AO388" s="73">
        <f>(AN388*$D388*$E388*$G388*$K388*$AO$8)</f>
        <v>0</v>
      </c>
      <c r="AP388" s="68"/>
      <c r="AQ388" s="67">
        <f>(AP388*$D388*$E388*$G388*$J388*$AQ$8)</f>
        <v>0</v>
      </c>
      <c r="AR388" s="68"/>
      <c r="AS388" s="68">
        <f>(AR388*$D388*$E388*$G388*$J388*$AS$8)</f>
        <v>0</v>
      </c>
      <c r="AT388" s="68"/>
      <c r="AU388" s="68">
        <f>(AT388*$D388*$E388*$G388*$J388*$AU$8)</f>
        <v>0</v>
      </c>
      <c r="AV388" s="68"/>
      <c r="AW388" s="67">
        <f>(AV388*$D388*$E388*$G388*$J388*$AW$8)</f>
        <v>0</v>
      </c>
      <c r="AX388" s="68"/>
      <c r="AY388" s="67">
        <f>(AX388*$D388*$E388*$G388*$J388*$AY$8)</f>
        <v>0</v>
      </c>
      <c r="AZ388" s="68"/>
      <c r="BA388" s="67">
        <f>(AZ388*$D388*$E388*$G388*$J388*$BA$8)</f>
        <v>0</v>
      </c>
      <c r="BB388" s="68"/>
      <c r="BC388" s="67">
        <f>(BB388*$D388*$E388*$G388*$J388*$BC$8)</f>
        <v>0</v>
      </c>
      <c r="BD388" s="68"/>
      <c r="BE388" s="67">
        <f>(BD388*$D388*$E388*$G388*$J388*$BE$8)</f>
        <v>0</v>
      </c>
      <c r="BF388" s="68"/>
      <c r="BG388" s="67">
        <f>(BF388*$D388*$E388*$G388*$K388*$BG$8)</f>
        <v>0</v>
      </c>
      <c r="BH388" s="68"/>
      <c r="BI388" s="67">
        <f>(BH388*$D388*$E388*$G388*$K388*$BI$8)</f>
        <v>0</v>
      </c>
      <c r="BJ388" s="68"/>
      <c r="BK388" s="67">
        <f>(BJ388*$D388*$E388*$G388*$K388*$BK$8)</f>
        <v>0</v>
      </c>
      <c r="BL388" s="68"/>
      <c r="BM388" s="67">
        <f>(BL388*$D388*$E388*$G388*$K388*$BM$8)</f>
        <v>0</v>
      </c>
      <c r="BN388" s="68"/>
      <c r="BO388" s="67">
        <f>(BN388*$D388*$E388*$G388*$K388*$BO$8)</f>
        <v>0</v>
      </c>
      <c r="BP388" s="68"/>
      <c r="BQ388" s="67">
        <f>(BP388*$D388*$E388*$G388*$K388*$BQ$8)</f>
        <v>0</v>
      </c>
      <c r="BR388" s="68"/>
      <c r="BS388" s="67">
        <f>(BR388*$D388*$E388*$G388*$K388*$BS$8)</f>
        <v>0</v>
      </c>
      <c r="BT388" s="68"/>
      <c r="BU388" s="67">
        <f>(BT388*$D388*$E388*$G388*$K388*$BU$8)</f>
        <v>0</v>
      </c>
      <c r="BV388" s="68"/>
      <c r="BW388" s="67">
        <f>(BV388*$D388*$E388*$G388*$K388*$BW$8)</f>
        <v>0</v>
      </c>
      <c r="BX388" s="68"/>
      <c r="BY388" s="67">
        <f>(BX388*$D388*$E388*$G388*$K388*$BY$8)</f>
        <v>0</v>
      </c>
      <c r="BZ388" s="68"/>
      <c r="CA388" s="75">
        <f>(BZ388*$D388*$E388*$G388*$K388*$CA$8)</f>
        <v>0</v>
      </c>
      <c r="CB388" s="68"/>
      <c r="CC388" s="67">
        <f>(CB388*$D388*$E388*$G388*$J388*$CC$8)</f>
        <v>0</v>
      </c>
      <c r="CD388" s="68"/>
      <c r="CE388" s="67">
        <f>(CD388*$D388*$E388*$G388*$J388*$CE$8)</f>
        <v>0</v>
      </c>
      <c r="CF388" s="68"/>
      <c r="CG388" s="67">
        <f>(CF388*$D388*$E388*$G388*$J388*$CG$8)</f>
        <v>0</v>
      </c>
      <c r="CH388" s="68"/>
      <c r="CI388" s="68">
        <f>(CH388*$D388*$E388*$G388*$J388*$CI$8)</f>
        <v>0</v>
      </c>
      <c r="CJ388" s="68"/>
      <c r="CK388" s="67">
        <f>(CJ388*$D388*$E388*$G388*$K388*$CK$8)</f>
        <v>0</v>
      </c>
      <c r="CL388" s="68"/>
      <c r="CM388" s="67">
        <f>(CL388*$D388*$E388*$G388*$J388*$CM$8)</f>
        <v>0</v>
      </c>
      <c r="CN388" s="68"/>
      <c r="CO388" s="67">
        <f>(CN388*$D388*$E388*$G388*$J388*$CO$8)</f>
        <v>0</v>
      </c>
      <c r="CP388" s="68"/>
      <c r="CQ388" s="67">
        <f>(CP388*$D388*$E388*$G388*$J388*$CQ$8)</f>
        <v>0</v>
      </c>
      <c r="CR388" s="68"/>
      <c r="CS388" s="67">
        <f>(CR388*$D388*$E388*$G388*$J388*$CS$8)</f>
        <v>0</v>
      </c>
      <c r="CT388" s="68"/>
      <c r="CU388" s="67">
        <f>(CT388*$D388*$E388*$G388*$J388*$CU$8)</f>
        <v>0</v>
      </c>
      <c r="CV388" s="68"/>
      <c r="CW388" s="67">
        <f>(CV388*$D388*$E388*$G388*$K388*$CW$8)</f>
        <v>0</v>
      </c>
      <c r="CX388" s="82">
        <v>0</v>
      </c>
      <c r="CY388" s="67">
        <f>(CX388*$D388*$E388*$G388*$K388*$CY$8)</f>
        <v>0</v>
      </c>
      <c r="CZ388" s="68">
        <v>5</v>
      </c>
      <c r="DA388" s="67">
        <f t="shared" si="2083"/>
        <v>339034.5</v>
      </c>
      <c r="DB388" s="68"/>
      <c r="DC388" s="73">
        <f>(DB388*$D388*$E388*$G388*$K388*$DC$8)</f>
        <v>0</v>
      </c>
      <c r="DD388" s="68"/>
      <c r="DE388" s="67">
        <f>(DD388*$D388*$E388*$G388*$K388*$DE$8)</f>
        <v>0</v>
      </c>
      <c r="DF388" s="83"/>
      <c r="DG388" s="67">
        <f>(DF388*$D388*$E388*$G388*$K388*$DG$8)</f>
        <v>0</v>
      </c>
      <c r="DH388" s="68"/>
      <c r="DI388" s="67">
        <f>(DH388*$D388*$E388*$G388*$K388*$DI$8)</f>
        <v>0</v>
      </c>
      <c r="DJ388" s="68"/>
      <c r="DK388" s="67">
        <f>(DJ388*$D388*$E388*$G388*$L388*$DK$8)</f>
        <v>0</v>
      </c>
      <c r="DL388" s="68"/>
      <c r="DM388" s="75">
        <f>(DL388*$D388*$E388*$G388*$M388*$DM$8)</f>
        <v>0</v>
      </c>
      <c r="DN388" s="77">
        <f t="shared" si="2090"/>
        <v>5</v>
      </c>
      <c r="DO388" s="75">
        <f t="shared" si="2090"/>
        <v>339034.5</v>
      </c>
    </row>
    <row r="389" spans="1:119" s="192" customFormat="1" ht="19.5" customHeight="1" x14ac:dyDescent="0.3">
      <c r="A389" s="185">
        <v>38</v>
      </c>
      <c r="B389" s="186"/>
      <c r="C389" s="187" t="s">
        <v>516</v>
      </c>
      <c r="D389" s="61">
        <v>22900</v>
      </c>
      <c r="E389" s="188">
        <v>1.5</v>
      </c>
      <c r="F389" s="188"/>
      <c r="G389" s="189">
        <v>1</v>
      </c>
      <c r="H389" s="140"/>
      <c r="I389" s="140"/>
      <c r="J389" s="190">
        <v>1.4</v>
      </c>
      <c r="K389" s="190">
        <v>1.68</v>
      </c>
      <c r="L389" s="190">
        <v>2.23</v>
      </c>
      <c r="M389" s="191">
        <v>2.57</v>
      </c>
      <c r="N389" s="88">
        <f>SUM(N390)</f>
        <v>0</v>
      </c>
      <c r="O389" s="88">
        <f t="shared" ref="O389:BZ389" si="2091">SUM(O390)</f>
        <v>0</v>
      </c>
      <c r="P389" s="88">
        <f t="shared" si="2091"/>
        <v>0</v>
      </c>
      <c r="Q389" s="88">
        <f t="shared" si="2091"/>
        <v>0</v>
      </c>
      <c r="R389" s="88">
        <f t="shared" si="2091"/>
        <v>0</v>
      </c>
      <c r="S389" s="88">
        <f t="shared" si="2091"/>
        <v>0</v>
      </c>
      <c r="T389" s="88">
        <f t="shared" si="2091"/>
        <v>0</v>
      </c>
      <c r="U389" s="88">
        <f t="shared" si="2091"/>
        <v>0</v>
      </c>
      <c r="V389" s="88">
        <f t="shared" si="2091"/>
        <v>0</v>
      </c>
      <c r="W389" s="88">
        <f t="shared" si="2091"/>
        <v>0</v>
      </c>
      <c r="X389" s="88">
        <f t="shared" si="2091"/>
        <v>0</v>
      </c>
      <c r="Y389" s="88">
        <f t="shared" si="2091"/>
        <v>0</v>
      </c>
      <c r="Z389" s="88">
        <f t="shared" si="2091"/>
        <v>0</v>
      </c>
      <c r="AA389" s="88">
        <f t="shared" si="2091"/>
        <v>0</v>
      </c>
      <c r="AB389" s="88">
        <f t="shared" si="2091"/>
        <v>0</v>
      </c>
      <c r="AC389" s="88">
        <f t="shared" si="2091"/>
        <v>0</v>
      </c>
      <c r="AD389" s="88">
        <f t="shared" si="2091"/>
        <v>0</v>
      </c>
      <c r="AE389" s="88">
        <f t="shared" si="2091"/>
        <v>0</v>
      </c>
      <c r="AF389" s="88">
        <f t="shared" si="2091"/>
        <v>0</v>
      </c>
      <c r="AG389" s="88">
        <f t="shared" si="2091"/>
        <v>0</v>
      </c>
      <c r="AH389" s="88">
        <f t="shared" si="2091"/>
        <v>0</v>
      </c>
      <c r="AI389" s="88">
        <f t="shared" si="2091"/>
        <v>0</v>
      </c>
      <c r="AJ389" s="88">
        <f t="shared" si="2091"/>
        <v>0</v>
      </c>
      <c r="AK389" s="88">
        <f t="shared" si="2091"/>
        <v>0</v>
      </c>
      <c r="AL389" s="88">
        <f t="shared" si="2091"/>
        <v>0</v>
      </c>
      <c r="AM389" s="88">
        <f t="shared" si="2091"/>
        <v>0</v>
      </c>
      <c r="AN389" s="88">
        <f t="shared" si="2091"/>
        <v>0</v>
      </c>
      <c r="AO389" s="88">
        <f t="shared" si="2091"/>
        <v>0</v>
      </c>
      <c r="AP389" s="88">
        <v>0</v>
      </c>
      <c r="AQ389" s="88">
        <f t="shared" si="2091"/>
        <v>0</v>
      </c>
      <c r="AR389" s="88">
        <f t="shared" si="2091"/>
        <v>0</v>
      </c>
      <c r="AS389" s="88">
        <f t="shared" si="2091"/>
        <v>0</v>
      </c>
      <c r="AT389" s="88">
        <f t="shared" si="2091"/>
        <v>0</v>
      </c>
      <c r="AU389" s="88">
        <f t="shared" si="2091"/>
        <v>0</v>
      </c>
      <c r="AV389" s="88">
        <f t="shared" si="2091"/>
        <v>0</v>
      </c>
      <c r="AW389" s="88">
        <f t="shared" si="2091"/>
        <v>0</v>
      </c>
      <c r="AX389" s="88">
        <f t="shared" si="2091"/>
        <v>0</v>
      </c>
      <c r="AY389" s="88">
        <f t="shared" si="2091"/>
        <v>0</v>
      </c>
      <c r="AZ389" s="88">
        <f t="shared" si="2091"/>
        <v>0</v>
      </c>
      <c r="BA389" s="88">
        <f t="shared" si="2091"/>
        <v>0</v>
      </c>
      <c r="BB389" s="88">
        <v>0</v>
      </c>
      <c r="BC389" s="88">
        <f t="shared" si="2091"/>
        <v>0</v>
      </c>
      <c r="BD389" s="88">
        <f t="shared" si="2091"/>
        <v>0</v>
      </c>
      <c r="BE389" s="88">
        <f t="shared" si="2091"/>
        <v>0</v>
      </c>
      <c r="BF389" s="88">
        <f t="shared" si="2091"/>
        <v>0</v>
      </c>
      <c r="BG389" s="88">
        <f t="shared" si="2091"/>
        <v>0</v>
      </c>
      <c r="BH389" s="88">
        <f t="shared" si="2091"/>
        <v>0</v>
      </c>
      <c r="BI389" s="88">
        <f t="shared" si="2091"/>
        <v>0</v>
      </c>
      <c r="BJ389" s="88">
        <f t="shared" si="2091"/>
        <v>0</v>
      </c>
      <c r="BK389" s="88">
        <f t="shared" si="2091"/>
        <v>0</v>
      </c>
      <c r="BL389" s="88">
        <f t="shared" si="2091"/>
        <v>0</v>
      </c>
      <c r="BM389" s="88">
        <f t="shared" si="2091"/>
        <v>0</v>
      </c>
      <c r="BN389" s="88">
        <f t="shared" si="2091"/>
        <v>0</v>
      </c>
      <c r="BO389" s="88">
        <f t="shared" si="2091"/>
        <v>0</v>
      </c>
      <c r="BP389" s="88">
        <f t="shared" si="2091"/>
        <v>0</v>
      </c>
      <c r="BQ389" s="88">
        <f t="shared" si="2091"/>
        <v>0</v>
      </c>
      <c r="BR389" s="88">
        <f t="shared" si="2091"/>
        <v>0</v>
      </c>
      <c r="BS389" s="88">
        <f t="shared" si="2091"/>
        <v>0</v>
      </c>
      <c r="BT389" s="88">
        <f t="shared" si="2091"/>
        <v>0</v>
      </c>
      <c r="BU389" s="88">
        <f t="shared" si="2091"/>
        <v>0</v>
      </c>
      <c r="BV389" s="88">
        <f t="shared" si="2091"/>
        <v>0</v>
      </c>
      <c r="BW389" s="88">
        <f t="shared" si="2091"/>
        <v>0</v>
      </c>
      <c r="BX389" s="88">
        <f t="shared" si="2091"/>
        <v>0</v>
      </c>
      <c r="BY389" s="88">
        <f t="shared" si="2091"/>
        <v>0</v>
      </c>
      <c r="BZ389" s="88">
        <f t="shared" si="2091"/>
        <v>0</v>
      </c>
      <c r="CA389" s="88">
        <f t="shared" ref="CA389:DO389" si="2092">SUM(CA390)</f>
        <v>0</v>
      </c>
      <c r="CB389" s="88">
        <f t="shared" si="2092"/>
        <v>0</v>
      </c>
      <c r="CC389" s="88">
        <f t="shared" si="2092"/>
        <v>0</v>
      </c>
      <c r="CD389" s="88">
        <f t="shared" si="2092"/>
        <v>0</v>
      </c>
      <c r="CE389" s="88">
        <f t="shared" si="2092"/>
        <v>0</v>
      </c>
      <c r="CF389" s="88">
        <f t="shared" si="2092"/>
        <v>0</v>
      </c>
      <c r="CG389" s="88">
        <f t="shared" si="2092"/>
        <v>0</v>
      </c>
      <c r="CH389" s="88">
        <f t="shared" si="2092"/>
        <v>0</v>
      </c>
      <c r="CI389" s="88">
        <f t="shared" si="2092"/>
        <v>0</v>
      </c>
      <c r="CJ389" s="88">
        <f t="shared" si="2092"/>
        <v>0</v>
      </c>
      <c r="CK389" s="88">
        <f t="shared" si="2092"/>
        <v>0</v>
      </c>
      <c r="CL389" s="88">
        <f t="shared" si="2092"/>
        <v>0</v>
      </c>
      <c r="CM389" s="88">
        <f t="shared" si="2092"/>
        <v>0</v>
      </c>
      <c r="CN389" s="88">
        <f t="shared" si="2092"/>
        <v>0</v>
      </c>
      <c r="CO389" s="88">
        <f t="shared" si="2092"/>
        <v>0</v>
      </c>
      <c r="CP389" s="88">
        <f t="shared" si="2092"/>
        <v>0</v>
      </c>
      <c r="CQ389" s="88">
        <f t="shared" si="2092"/>
        <v>0</v>
      </c>
      <c r="CR389" s="88">
        <f t="shared" si="2092"/>
        <v>0</v>
      </c>
      <c r="CS389" s="88">
        <f t="shared" si="2092"/>
        <v>0</v>
      </c>
      <c r="CT389" s="88">
        <f t="shared" si="2092"/>
        <v>0</v>
      </c>
      <c r="CU389" s="88">
        <f t="shared" si="2092"/>
        <v>0</v>
      </c>
      <c r="CV389" s="88">
        <f t="shared" si="2092"/>
        <v>0</v>
      </c>
      <c r="CW389" s="88">
        <f t="shared" si="2092"/>
        <v>0</v>
      </c>
      <c r="CX389" s="88">
        <f t="shared" si="2092"/>
        <v>0</v>
      </c>
      <c r="CY389" s="88">
        <f t="shared" si="2092"/>
        <v>0</v>
      </c>
      <c r="CZ389" s="88">
        <f t="shared" si="2092"/>
        <v>0</v>
      </c>
      <c r="DA389" s="88">
        <f t="shared" si="2092"/>
        <v>0</v>
      </c>
      <c r="DB389" s="88">
        <f t="shared" si="2092"/>
        <v>0</v>
      </c>
      <c r="DC389" s="91">
        <f t="shared" si="2092"/>
        <v>0</v>
      </c>
      <c r="DD389" s="88">
        <f t="shared" si="2092"/>
        <v>0</v>
      </c>
      <c r="DE389" s="88">
        <f t="shared" si="2092"/>
        <v>0</v>
      </c>
      <c r="DF389" s="92">
        <f t="shared" si="2092"/>
        <v>0</v>
      </c>
      <c r="DG389" s="88">
        <f t="shared" si="2092"/>
        <v>0</v>
      </c>
      <c r="DH389" s="88">
        <f t="shared" si="2092"/>
        <v>0</v>
      </c>
      <c r="DI389" s="88">
        <f t="shared" si="2092"/>
        <v>0</v>
      </c>
      <c r="DJ389" s="88">
        <v>0</v>
      </c>
      <c r="DK389" s="88">
        <f t="shared" si="2092"/>
        <v>0</v>
      </c>
      <c r="DL389" s="88">
        <f t="shared" si="2092"/>
        <v>0</v>
      </c>
      <c r="DM389" s="88">
        <f t="shared" si="2092"/>
        <v>0</v>
      </c>
      <c r="DN389" s="88">
        <f t="shared" si="2092"/>
        <v>0</v>
      </c>
      <c r="DO389" s="88">
        <f t="shared" si="2092"/>
        <v>0</v>
      </c>
    </row>
    <row r="390" spans="1:119" ht="19.5" customHeight="1" x14ac:dyDescent="0.25">
      <c r="A390" s="78"/>
      <c r="B390" s="193">
        <v>343</v>
      </c>
      <c r="C390" s="89" t="s">
        <v>517</v>
      </c>
      <c r="D390" s="61">
        <v>22900</v>
      </c>
      <c r="E390" s="129">
        <v>1.5</v>
      </c>
      <c r="F390" s="129"/>
      <c r="G390" s="189">
        <v>1</v>
      </c>
      <c r="H390" s="140"/>
      <c r="I390" s="140"/>
      <c r="J390" s="190">
        <v>1.4</v>
      </c>
      <c r="K390" s="190">
        <v>1.68</v>
      </c>
      <c r="L390" s="190">
        <v>2.23</v>
      </c>
      <c r="M390" s="191">
        <v>2.57</v>
      </c>
      <c r="N390" s="68"/>
      <c r="O390" s="67">
        <f>(N390*$D390*$E390*$G390*$J390*$O$8)</f>
        <v>0</v>
      </c>
      <c r="P390" s="68"/>
      <c r="Q390" s="68">
        <f>(P390*$D390*$E390*$G390*$J390*$Q$8)</f>
        <v>0</v>
      </c>
      <c r="R390" s="141"/>
      <c r="S390" s="67">
        <f>(R390*$D390*$E390*$G390*$J390*$S$8)</f>
        <v>0</v>
      </c>
      <c r="T390" s="141"/>
      <c r="U390" s="67">
        <f>(T390/12*7*$D390*$E390*$G390*$J390*$U$8)+(T390/12*5*$D390*$E390*$G390*$J390*$U$9)</f>
        <v>0</v>
      </c>
      <c r="V390" s="141"/>
      <c r="W390" s="67">
        <f>(V390*$D390*$E390*$G390*$J390*$W$8)</f>
        <v>0</v>
      </c>
      <c r="X390" s="141"/>
      <c r="Y390" s="67">
        <f>(X390*$D390*$E390*$G390*$J390*$Y$8)</f>
        <v>0</v>
      </c>
      <c r="Z390" s="141"/>
      <c r="AA390" s="67">
        <f>(Z390*$D390*$E390*$G390*$J390*$AA$8)</f>
        <v>0</v>
      </c>
      <c r="AB390" s="141"/>
      <c r="AC390" s="67">
        <f>(AB390*$D390*$E390*$G390*$J390*$AC$8)</f>
        <v>0</v>
      </c>
      <c r="AD390" s="103"/>
      <c r="AE390" s="67">
        <f>(AD390*$D390*$E390*$G390*$J390*$AE$8)</f>
        <v>0</v>
      </c>
      <c r="AF390" s="141"/>
      <c r="AG390" s="67">
        <f>(AF390*$D390*$E390*$G390*$J390*$AG$8)</f>
        <v>0</v>
      </c>
      <c r="AH390" s="104"/>
      <c r="AI390" s="67">
        <f>(AH390*$D390*$E390*$G390*$J390*$AI$8)</f>
        <v>0</v>
      </c>
      <c r="AJ390" s="141"/>
      <c r="AK390" s="67">
        <f>(AJ390*$D390*$E390*$G390*$J390*$AK$8)</f>
        <v>0</v>
      </c>
      <c r="AL390" s="194"/>
      <c r="AM390" s="67">
        <f>(AL390*$D390*$E390*$G390*$K390*$AM$8)</f>
        <v>0</v>
      </c>
      <c r="AN390" s="141"/>
      <c r="AO390" s="73">
        <f>(AN390*$D390*$E390*$G390*$K390*$AO$8)</f>
        <v>0</v>
      </c>
      <c r="AP390" s="141"/>
      <c r="AQ390" s="67">
        <f>(AP390*$D390*$E390*$G390*$J390*$AQ$8)</f>
        <v>0</v>
      </c>
      <c r="AR390" s="141"/>
      <c r="AS390" s="68">
        <f>(AR390*$D390*$E390*$G390*$J390*$AS$8)</f>
        <v>0</v>
      </c>
      <c r="AT390" s="103"/>
      <c r="AU390" s="68">
        <f>(AT390*$D390*$E390*$G390*$J390*$AU$8)</f>
        <v>0</v>
      </c>
      <c r="AV390" s="141"/>
      <c r="AW390" s="67">
        <f>(AV390*$D390*$E390*$G390*$J390*$AW$8)</f>
        <v>0</v>
      </c>
      <c r="AX390" s="141"/>
      <c r="AY390" s="67">
        <f>(AX390*$D390*$E390*$G390*$J390*$AY$8)</f>
        <v>0</v>
      </c>
      <c r="AZ390" s="141"/>
      <c r="BA390" s="67">
        <f>(AZ390*$D390*$E390*$G390*$J390*$BA$8)</f>
        <v>0</v>
      </c>
      <c r="BB390" s="141"/>
      <c r="BC390" s="67">
        <f>(BB390*$D390*$E390*$G390*$J390*$BC$8)</f>
        <v>0</v>
      </c>
      <c r="BD390" s="141"/>
      <c r="BE390" s="67">
        <f>(BD390*$D390*$E390*$G390*$J390*$BE$8)</f>
        <v>0</v>
      </c>
      <c r="BF390" s="103"/>
      <c r="BG390" s="67">
        <f>(BF390*$D390*$E390*$G390*$K390*$BG$8)</f>
        <v>0</v>
      </c>
      <c r="BH390" s="103"/>
      <c r="BI390" s="67">
        <f>(BH390*$D390*$E390*$G390*$K390*$BI$8)</f>
        <v>0</v>
      </c>
      <c r="BJ390" s="141"/>
      <c r="BK390" s="67">
        <f>(BJ390*$D390*$E390*$G390*$K390*$BK$8)</f>
        <v>0</v>
      </c>
      <c r="BL390" s="141"/>
      <c r="BM390" s="67">
        <f>(BL390*$D390*$E390*$G390*$K390*$BM$8)</f>
        <v>0</v>
      </c>
      <c r="BN390" s="141"/>
      <c r="BO390" s="67">
        <f>(BN390*$D390*$E390*$G390*$K390*$BO$8)</f>
        <v>0</v>
      </c>
      <c r="BP390" s="141"/>
      <c r="BQ390" s="67">
        <f>(BP390*$D390*$E390*$G390*$K390*$BQ$8)</f>
        <v>0</v>
      </c>
      <c r="BR390" s="141"/>
      <c r="BS390" s="67">
        <f>(BR390*$D390*$E390*$G390*$K390*$BS$8)</f>
        <v>0</v>
      </c>
      <c r="BT390" s="141"/>
      <c r="BU390" s="67">
        <f>(BT390*$D390*$E390*$G390*$K390*$BU$8)</f>
        <v>0</v>
      </c>
      <c r="BV390" s="141"/>
      <c r="BW390" s="67">
        <f>(BV390*$D390*$E390*$G390*$K390*$BW$8)</f>
        <v>0</v>
      </c>
      <c r="BX390" s="141"/>
      <c r="BY390" s="67">
        <f>(BX390*$D390*$E390*$G390*$K390*$BY$8)</f>
        <v>0</v>
      </c>
      <c r="BZ390" s="141"/>
      <c r="CA390" s="75">
        <f>(BZ390*$D390*$E390*$G390*$K390*$CA$8)</f>
        <v>0</v>
      </c>
      <c r="CB390" s="141"/>
      <c r="CC390" s="67">
        <f>(CB390*$D390*$E390*$G390*$J390*$CC$8)</f>
        <v>0</v>
      </c>
      <c r="CD390" s="141"/>
      <c r="CE390" s="67">
        <f>(CD390*$D390*$E390*$G390*$J390*$CE$8)</f>
        <v>0</v>
      </c>
      <c r="CF390" s="141"/>
      <c r="CG390" s="67">
        <f>(CF390*$D390*$E390*$G390*$J390*$CG$8)</f>
        <v>0</v>
      </c>
      <c r="CH390" s="141"/>
      <c r="CI390" s="68">
        <f>(CH390*$D390*$E390*$G390*$J390*$CI$8)</f>
        <v>0</v>
      </c>
      <c r="CJ390" s="141"/>
      <c r="CK390" s="67">
        <f>(CJ390*$D390*$E390*$G390*$K390*$CK$8)</f>
        <v>0</v>
      </c>
      <c r="CL390" s="141"/>
      <c r="CM390" s="67">
        <f>(CL390*$D390*$E390*$G390*$J390*$CM$8)</f>
        <v>0</v>
      </c>
      <c r="CN390" s="141"/>
      <c r="CO390" s="67">
        <f>(CN390*$D390*$E390*$G390*$J390*$CO$8)</f>
        <v>0</v>
      </c>
      <c r="CP390" s="141"/>
      <c r="CQ390" s="67">
        <f>(CP390*$D390*$E390*$G390*$J390*$CQ$8)</f>
        <v>0</v>
      </c>
      <c r="CR390" s="141"/>
      <c r="CS390" s="67">
        <f>(CR390*$D390*$E390*$G390*$J390*$CS$8)</f>
        <v>0</v>
      </c>
      <c r="CT390" s="141"/>
      <c r="CU390" s="67">
        <f>(CT390*$D390*$E390*$G390*$J390*$CU$8)</f>
        <v>0</v>
      </c>
      <c r="CV390" s="141"/>
      <c r="CW390" s="67">
        <f>(CV390*$D390*$E390*$G390*$K390*$CW$8)</f>
        <v>0</v>
      </c>
      <c r="CX390" s="194"/>
      <c r="CY390" s="67">
        <f>(CX390*$D390*$E390*$G390*$K390*$CY$8)</f>
        <v>0</v>
      </c>
      <c r="CZ390" s="141"/>
      <c r="DA390" s="67">
        <f>(CZ390*$D390*$E390*$G390*$J390*$DA$8)</f>
        <v>0</v>
      </c>
      <c r="DB390" s="141"/>
      <c r="DC390" s="73">
        <f>(DB390*$D390*$E390*$G390*$K390*$DC$8)</f>
        <v>0</v>
      </c>
      <c r="DD390" s="195"/>
      <c r="DE390" s="67">
        <f>(DD390*$D390*$E390*$G390*$K390*$DE$8)</f>
        <v>0</v>
      </c>
      <c r="DF390" s="196"/>
      <c r="DG390" s="67">
        <f>(DF390*$D390*$E390*$G390*$K390*$DG$8)</f>
        <v>0</v>
      </c>
      <c r="DH390" s="141"/>
      <c r="DI390" s="67">
        <f>(DH390*$D390*$E390*$G390*$K390*$DI$8)</f>
        <v>0</v>
      </c>
      <c r="DJ390" s="141"/>
      <c r="DK390" s="67">
        <f>(DJ390*$D390*$E390*$G390*$L390*$DK$8)</f>
        <v>0</v>
      </c>
      <c r="DL390" s="141"/>
      <c r="DM390" s="75">
        <f>(DL390*$D390*$E390*$G390*$M390*$DM$8)</f>
        <v>0</v>
      </c>
      <c r="DN390" s="197">
        <f>SUM(N390,P390,R390,T390,V390,X390,Z390,AB390,AD390,AF390,AH390,AJ390,AL390,AP390,AR390,CF390,AT390,AV390,AX390,AZ390,BB390,CJ390,BD390,BF390,BH390,BL390,AN390,BN390,BP390,BR390,BT390,BV390,BX390,BZ390,CB390,CD390,CH390,CL390,CN390,CP390,CR390,CT390,CV390,CX390,BJ390,CZ390,DB390,DD390,DF390,DH390,DJ390,DL390)</f>
        <v>0</v>
      </c>
      <c r="DO390" s="198">
        <f>SUM(O390,Q390,S390,U390,W390,Y390,AA390,AC390,AE390,AG390,AI390,AK390,AM390,AQ390,AS390,CG390,AU390,AW390,AY390,BA390,BC390,CK390,BE390,BG390,BI390,BM390,AO390,BO390,BQ390,BS390,BU390,BW390,BY390,CA390,CC390,CE390,CI390,CM390,CO390,CQ390,CS390,CU390,CW390,CY390,BK390,DA390,DC390,DE390,DG390,DI390,DK390,DM390)</f>
        <v>0</v>
      </c>
    </row>
    <row r="391" spans="1:119" s="17" customFormat="1" ht="21.75" customHeight="1" x14ac:dyDescent="0.2">
      <c r="A391" s="260" t="s">
        <v>521</v>
      </c>
      <c r="B391" s="261"/>
      <c r="C391" s="199" t="s">
        <v>518</v>
      </c>
      <c r="D391" s="199"/>
      <c r="E391" s="142"/>
      <c r="F391" s="142"/>
      <c r="G391" s="142"/>
      <c r="H391" s="142"/>
      <c r="I391" s="142"/>
      <c r="J391" s="142"/>
      <c r="K391" s="142"/>
      <c r="L391" s="142"/>
      <c r="M391" s="200"/>
      <c r="N391" s="201">
        <f>N10+N12+N26+N29+N36+N42+N46+N48+N52+N63+N71+N76+N90+N98+N102+N119+N132+N140+N144+N191+N202+N211+N216+N223+N228+N241+N243+N258+N264+N278+N294+N314+N333+N342+N348+N370+N358+N389</f>
        <v>16594</v>
      </c>
      <c r="O391" s="202">
        <f>O10+O12+O26+O29+O36+O42+O46+O48+O52+O63+O71+O76+O90+O98+O102+O119+O132+O140+O144+O191+O202+O211+O216+O223+O228+O241+O243+O258+O264+O278+O294+O314+O333+O342+O348+O370+O358+O389</f>
        <v>865516566.42500007</v>
      </c>
      <c r="P391" s="201">
        <f>P10+P12+P26+P29+P36+P42+P46+P48+P52+P63+P71+P76+P90+P98+P102+P119+P132+P140+P144+P191+P202+P211+P216+P223+P228+P241+P243+P258+P264+P278+P294+P314+P333+P342+P348+P370+P358+P389-P370</f>
        <v>15098</v>
      </c>
      <c r="Q391" s="202">
        <f>Q10+Q12+Q26+Q29+Q36+Q42+Q46+Q48+Q52+Q63+Q71+Q76+Q90+Q98+Q102+Q119+Q132+Q140+Q144+Q191+Q202+Q211+Q216+Q223+Q228+Q241+Q243+Q258+Q264+Q278+Q294+Q314+Q333+Q342+Q348+Q370+Q358+Q389-Q370</f>
        <v>1028648049.5200002</v>
      </c>
      <c r="R391" s="202">
        <f t="shared" ref="R391:CC391" si="2093">R10+R12+R26+R29+R36+R42+R46+R48+R52+R63+R71+R76+R90+R98+R102+R119+R132+R140+R144+R191+R202+R211+R216+R223+R228+R241+R243+R258+R264+R278+R294+R314+R333+R342+R348+R370+R358+R389</f>
        <v>11202</v>
      </c>
      <c r="S391" s="202">
        <f t="shared" si="2093"/>
        <v>454588848.51800001</v>
      </c>
      <c r="T391" s="201">
        <f t="shared" si="2093"/>
        <v>8884</v>
      </c>
      <c r="U391" s="202">
        <f t="shared" si="2093"/>
        <v>482850357.27599996</v>
      </c>
      <c r="V391" s="202">
        <f t="shared" si="2093"/>
        <v>6250</v>
      </c>
      <c r="W391" s="202">
        <f t="shared" si="2093"/>
        <v>491338880.26999986</v>
      </c>
      <c r="X391" s="202">
        <f t="shared" si="2093"/>
        <v>346</v>
      </c>
      <c r="Y391" s="202">
        <f t="shared" si="2093"/>
        <v>37844585.799999997</v>
      </c>
      <c r="Z391" s="202">
        <f t="shared" si="2093"/>
        <v>1530</v>
      </c>
      <c r="AA391" s="202">
        <f t="shared" si="2093"/>
        <v>78720124</v>
      </c>
      <c r="AB391" s="202">
        <f t="shared" si="2093"/>
        <v>6237</v>
      </c>
      <c r="AC391" s="202">
        <f t="shared" si="2093"/>
        <v>275096963.07799995</v>
      </c>
      <c r="AD391" s="202">
        <f>AD10+AD12+AD26+AD29+AD36+AD42+AD46+AD48+AD52+AD63+AD71+AD76+AD90+AD98+AD102+AD119+AD132+AD140+AD144+AD191+AD202+AD211+AD216+AD223+AD228+AD241+AD243+AD258+AD264+AD278+AD294+AD314+AD333+AD342+AD348+AD370+AD358+AD389-AD370</f>
        <v>3583</v>
      </c>
      <c r="AE391" s="202">
        <f>AE10+AE12+AE26+AE29+AE36+AE42+AE46+AE48+AE52+AE63+AE71+AE76+AE90+AE98+AE102+AE119+AE132+AE140+AE144+AE191+AE202+AE211+AE216+AE223+AE228+AE241+AE243+AE258+AE264+AE278+AE294+AE314+AE333+AE342+AE348+AE370+AE358+AE389-AE370</f>
        <v>158706919.36400005</v>
      </c>
      <c r="AF391" s="202">
        <f t="shared" si="2093"/>
        <v>2435</v>
      </c>
      <c r="AG391" s="202">
        <f t="shared" si="2093"/>
        <v>110599510.78399998</v>
      </c>
      <c r="AH391" s="202">
        <f t="shared" si="2093"/>
        <v>4635</v>
      </c>
      <c r="AI391" s="202">
        <f t="shared" si="2093"/>
        <v>119658932.61</v>
      </c>
      <c r="AJ391" s="202">
        <f t="shared" si="2093"/>
        <v>14559</v>
      </c>
      <c r="AK391" s="202">
        <f t="shared" si="2093"/>
        <v>465311466.92135</v>
      </c>
      <c r="AL391" s="202">
        <f t="shared" si="2093"/>
        <v>2507</v>
      </c>
      <c r="AM391" s="202">
        <f t="shared" si="2093"/>
        <v>185364994.08960009</v>
      </c>
      <c r="AN391" s="202">
        <f>AN10+AN12+AN26+AN29+AN36+AN42+AN46+AN48+AN52+AN63+AN71+AN76+AN90+AN98+AN102+AN119+AN132+AN140+AN144+AN191+AN202+AN211+AN216+AN223+AN228+AN241+AN243+AN258+AN264+AN278+AN294+AN314+AN333+AN342+AN348+AN370+AN358+AN389</f>
        <v>1100</v>
      </c>
      <c r="AO391" s="203">
        <f>AO10+AO12+AO26+AO29+AO36+AO42+AO46+AO48+AO52+AO63+AO71+AO76+AO90+AO98+AO102+AO119+AO132+AO140+AO144+AO191+AO202+AO211+AO216+AO223+AO228+AO241+AO243+AO258+AO264+AO278+AO294+AO314+AO333+AO342+AO348+AO370+AO358+AO389</f>
        <v>43347825.863999993</v>
      </c>
      <c r="AP391" s="204">
        <f>AP10+AP12+AP26+AP29+AP36+AP42+AP46+AP48+AP52+AP63+AP71+AP76+AP90+AP98+AP102+AP119+AP132+AP140+AP144+AP191+AP202+AP211+AP216+AP223+AP228+AP241+AP243+AP258+AP264+AP278+AP294+AP314+AP333+AP342+AP348+AP370+AP358+AP389</f>
        <v>230</v>
      </c>
      <c r="AQ391" s="202">
        <f t="shared" si="2093"/>
        <v>9668654.7999999989</v>
      </c>
      <c r="AR391" s="202">
        <f>AR10+AR12+AR26+AR29+AR36+AR42+AR46+AR48+AR52+AR63+AR71+AR76+AR90+AR98+AR102+AR119+AR132+AR140+AR144+AR191+AR202+AR211+AR216+AR223+AR228+AR241+AR243+AR258+AR264+AR278+AR294+AR314+AR333+AR342+AR348+AR370+AR358+AR389</f>
        <v>351</v>
      </c>
      <c r="AS391" s="202">
        <f>AS10+AS12+AS26+AS29+AS36+AS42+AS46+AS48+AS52+AS63+AS71+AS76+AS90+AS98+AS102+AS119+AS132+AS140+AS144+AS191+AS202+AS211+AS216+AS223+AS228+AS241+AS243+AS258+AS264+AS278+AS294+AS314+AS333+AS342+AS348+AS370+AS358+AS389</f>
        <v>11147829.461999999</v>
      </c>
      <c r="AT391" s="202">
        <f t="shared" si="2093"/>
        <v>9240</v>
      </c>
      <c r="AU391" s="202">
        <f t="shared" si="2093"/>
        <v>318089173.00999993</v>
      </c>
      <c r="AV391" s="202">
        <f t="shared" si="2093"/>
        <v>3275</v>
      </c>
      <c r="AW391" s="202">
        <f t="shared" si="2093"/>
        <v>116527792.70999998</v>
      </c>
      <c r="AX391" s="202">
        <f t="shared" si="2093"/>
        <v>1620</v>
      </c>
      <c r="AY391" s="202">
        <f t="shared" si="2093"/>
        <v>58643462.709999993</v>
      </c>
      <c r="AZ391" s="202">
        <f t="shared" si="2093"/>
        <v>2100</v>
      </c>
      <c r="BA391" s="202">
        <f t="shared" si="2093"/>
        <v>65318402.79999999</v>
      </c>
      <c r="BB391" s="202">
        <f t="shared" si="2093"/>
        <v>3219</v>
      </c>
      <c r="BC391" s="202">
        <f t="shared" si="2093"/>
        <v>97466176.668000013</v>
      </c>
      <c r="BD391" s="202">
        <f t="shared" si="2093"/>
        <v>2254</v>
      </c>
      <c r="BE391" s="202">
        <f t="shared" si="2093"/>
        <v>71757196.410666674</v>
      </c>
      <c r="BF391" s="201">
        <f>BF10+BF12+BF26+BF29+BF36+BF42+BF46+BF48+BF52+BF63+BF71+BF76+BF90+BF98+BF102+BF119+BF132+BF140+BF144+BF191+BF202+BF211+BF216+BF223+BF228+BF241+BF243+BF258+BF264+BF278+BF294+BF314+BF333+BF342+BF348+BF370+BF358+BF389-BF370</f>
        <v>12199</v>
      </c>
      <c r="BG391" s="202">
        <f>BG10+BG12+BG26+BG29+BG36+BG42+BG46+BG48+BG52+BG63+BG71+BG76+BG90+BG98+BG102+BG119+BG132+BG140+BG144+BG191+BG202+BG211+BG216+BG223+BG228+BG241+BG243+BG258+BG264+BG278+BG294+BG314+BG333+BG342+BG348+BG370+BG358+BG389-BG370</f>
        <v>503305406.71599996</v>
      </c>
      <c r="BH391" s="202">
        <f>BH10+BH12+BH26+BH29+BH36+BH42+BH46+BH48+BH52+BH63+BH71+BH76+BH90+BH98+BH102+BH119+BH132+BH140+BH144+BH191+BH202+BH211+BH216+BH223+BH228+BH241+BH243+BH258+BH264+BH278+BH294+BH314+BH333+BH342+BH348+BH370+BH358+BH389-BH370</f>
        <v>14482</v>
      </c>
      <c r="BI391" s="202">
        <f>BI10+BI12+BI26+BI29+BI36+BI42+BI46+BI48+BI52+BI63+BI71+BI76+BI90+BI98+BI102+BI119+BI132+BI140+BI144+BI191+BI202+BI211+BI216+BI223+BI228+BI241+BI243+BI258+BI264+BI278+BI294+BI314+BI333+BI342+BI348+BI370+BI358+BI389-BI370</f>
        <v>758286554.26719987</v>
      </c>
      <c r="BJ391" s="204">
        <f>BJ10+BJ12+BJ26+BJ29+BJ36+BJ42+BJ46+BJ48+BJ52+BJ63+BJ71+BJ76+BJ90+BJ98+BJ102+BJ119+BJ132+BJ140+BJ144+BJ191+BJ202+BJ211+BJ216+BJ223+BJ228+BJ241+BJ243+BJ258+BJ264+BJ278+BJ294+BJ314+BJ333+BJ342+BJ348+BJ370+BJ358+BJ389</f>
        <v>3036</v>
      </c>
      <c r="BK391" s="204">
        <f>BK10+BK12+BK26+BK29+BK36+BK42+BK46+BK48+BK52+BK63+BK71+BK76+BK90+BK98+BK102+BK119+BK132+BK140+BK144+BK191+BK202+BK211+BK216+BK223+BK228+BK241+BK243+BK258+BK264+BK278+BK294+BK314+BK333+BK342+BK348+BK370+BK358+BK389</f>
        <v>164270067.86609998</v>
      </c>
      <c r="BL391" s="202">
        <f t="shared" si="2093"/>
        <v>8519</v>
      </c>
      <c r="BM391" s="202">
        <f t="shared" si="2093"/>
        <v>219027482.352</v>
      </c>
      <c r="BN391" s="202">
        <f>BN10+BN12+BN26+BN29+BN36+BN42+BN46+BN48+BN52+BN63+BN71+BN76+BN90+BN98+BN102+BN119+BN132+BN140+BN144+BN191+BN202+BN211+BN216+BN223+BN228+BN241+BN243+BN258+BN264+BN278+BN294+BN314+BN333+BN342+BN348+BN370+BN358+BN389</f>
        <v>8745</v>
      </c>
      <c r="BO391" s="202">
        <f>BO10+BO12+BO26+BO29+BO36+BO42+BO46+BO48+BO52+BO63+BO71+BO76+BO90+BO98+BO102+BO119+BO132+BO140+BO144+BO191+BO202+BO211+BO216+BO223+BO228+BO241+BO243+BO258+BO264+BO278+BO294+BO314+BO333+BO342+BO348+BO370+BO358+BO389</f>
        <v>318847616.43000001</v>
      </c>
      <c r="BP391" s="202">
        <f t="shared" si="2093"/>
        <v>3345</v>
      </c>
      <c r="BQ391" s="202">
        <f t="shared" si="2093"/>
        <v>113615298.80399999</v>
      </c>
      <c r="BR391" s="202">
        <f>BR10+BR12+BR26+BR29+BR36+BR42+BR46+BR48+BR52+BR63+BR71+BR76+BR90+BR98+BR102+BR119+BR132+BR140+BR144+BR191+BR202+BR211+BR216+BR223+BR228+BR241+BR243+BR258+BR264+BR278+BR294+BR314+BR333+BR342+BR348+BR370+BR358+BR389</f>
        <v>3070</v>
      </c>
      <c r="BS391" s="202">
        <f>BS10+BS12+BS26+BS29+BS36+BS42+BS46+BS48+BS52+BS63+BS71+BS76+BS90+BS98+BS102+BS119+BS132+BS140+BS144+BS191+BS202+BS211+BS216+BS223+BS228+BS241+BS243+BS258+BS264+BS278+BS294+BS314+BS333+BS342+BS348+BS370+BS358+BS389</f>
        <v>135371131.44799998</v>
      </c>
      <c r="BT391" s="202">
        <f t="shared" si="2093"/>
        <v>2736</v>
      </c>
      <c r="BU391" s="202">
        <f t="shared" si="2093"/>
        <v>81318641.502000034</v>
      </c>
      <c r="BV391" s="202">
        <f t="shared" si="2093"/>
        <v>4861</v>
      </c>
      <c r="BW391" s="202">
        <f t="shared" si="2093"/>
        <v>207641264.34800002</v>
      </c>
      <c r="BX391" s="202">
        <f t="shared" si="2093"/>
        <v>5250</v>
      </c>
      <c r="BY391" s="202">
        <f t="shared" si="2093"/>
        <v>186091667.27199998</v>
      </c>
      <c r="BZ391" s="202">
        <f t="shared" si="2093"/>
        <v>3980</v>
      </c>
      <c r="CA391" s="205">
        <f t="shared" si="2093"/>
        <v>131035413.99199997</v>
      </c>
      <c r="CB391" s="206">
        <f t="shared" si="2093"/>
        <v>1742</v>
      </c>
      <c r="CC391" s="204">
        <f t="shared" si="2093"/>
        <v>63852334.265999995</v>
      </c>
      <c r="CD391" s="204">
        <f t="shared" ref="CD391:DO391" si="2094">CD10+CD12+CD26+CD29+CD36+CD42+CD46+CD48+CD52+CD63+CD71+CD76+CD90+CD98+CD102+CD119+CD132+CD140+CD144+CD191+CD202+CD211+CD216+CD223+CD228+CD241+CD243+CD258+CD264+CD278+CD294+CD314+CD333+CD342+CD348+CD370+CD358+CD389</f>
        <v>2960</v>
      </c>
      <c r="CE391" s="204">
        <f t="shared" si="2094"/>
        <v>97664039.660133302</v>
      </c>
      <c r="CF391" s="202">
        <f>CF10+CF12+CF26+CF29+CF36+CF42+CF46+CF48+CF52+CF63+CF71+CF76+CF90+CF98+CF102+CF119+CF132+CF140+CF144+CF191+CF202+CF211+CF216+CF223+CF228+CF241+CF243+CF258+CF264+CF278+CF294+CF314+CF333+CF342+CF348+CF370+CF358+CF389</f>
        <v>435</v>
      </c>
      <c r="CG391" s="202">
        <f>CG10+CG12+CG26+CG29+CG36+CG42+CG46+CG48+CG52+CG63+CG71+CG76+CG90+CG98+CG102+CG119+CG132+CG140+CG144+CG191+CG202+CG211+CG216+CG223+CG228+CG241+CG243+CG258+CG264+CG278+CG294+CG314+CG333+CG342+CG348+CG370+CG358+CG389</f>
        <v>15002156.399999999</v>
      </c>
      <c r="CH391" s="204">
        <f>CH10+CH12+CH26+CH29+CH36+CH42+CH46+CH48+CH52+CH63+CH71+CH76+CH90+CH98+CH102+CH119+CH132+CH140+CH144+CH191+CH202+CH211+CH216+CH223+CH228+CH241+CH243+CH258+CH264+CH278+CH294+CH314+CH333+CH342+CH348+CH370+CH358+CH389</f>
        <v>374</v>
      </c>
      <c r="CI391" s="204">
        <f t="shared" si="2094"/>
        <v>12375769.140000001</v>
      </c>
      <c r="CJ391" s="202">
        <f>CJ10+CJ12+CJ26+CJ29+CJ36+CJ42+CJ46+CJ48+CJ52+CJ63+CJ71+CJ76+CJ90+CJ98+CJ102+CJ119+CJ132+CJ140+CJ144+CJ191+CJ202+CJ211+CJ216+CJ223+CJ228+CJ241+CJ243+CJ258+CJ264+CJ278+CJ294+CJ314+CJ333+CJ342+CJ348+CJ370+CJ358+CJ389</f>
        <v>0</v>
      </c>
      <c r="CK391" s="202">
        <f>CK10+CK12+CK26+CK29+CK36+CK42+CK46+CK48+CK52+CK63+CK71+CK76+CK90+CK98+CK102+CK119+CK132+CK140+CK144+CK191+CK202+CK211+CK216+CK223+CK228+CK241+CK243+CK258+CK264+CK278+CK294+CK314+CK333+CK342+CK348+CK370+CK358+CK389</f>
        <v>0</v>
      </c>
      <c r="CL391" s="204">
        <f t="shared" si="2094"/>
        <v>540</v>
      </c>
      <c r="CM391" s="204">
        <f t="shared" si="2094"/>
        <v>11211997.551999997</v>
      </c>
      <c r="CN391" s="204">
        <f t="shared" si="2094"/>
        <v>960</v>
      </c>
      <c r="CO391" s="204">
        <f t="shared" si="2094"/>
        <v>18717878.340000004</v>
      </c>
      <c r="CP391" s="204">
        <f t="shared" si="2094"/>
        <v>2759</v>
      </c>
      <c r="CQ391" s="204">
        <f t="shared" si="2094"/>
        <v>61153135.539999984</v>
      </c>
      <c r="CR391" s="204">
        <f t="shared" si="2094"/>
        <v>2205</v>
      </c>
      <c r="CS391" s="204">
        <f t="shared" si="2094"/>
        <v>65821642.63546665</v>
      </c>
      <c r="CT391" s="204">
        <f t="shared" si="2094"/>
        <v>5500</v>
      </c>
      <c r="CU391" s="204">
        <f t="shared" si="2094"/>
        <v>175052680.44133326</v>
      </c>
      <c r="CV391" s="204">
        <f t="shared" si="2094"/>
        <v>1605</v>
      </c>
      <c r="CW391" s="204">
        <f t="shared" si="2094"/>
        <v>56636862.57599999</v>
      </c>
      <c r="CX391" s="204">
        <f>CX10+CX12+CX26+CX29+CX36+CX42+CX46+CX48+CX52+CX63+CX71+CX76+CX90+CX98+CX102+CX119+CX132+CX140+CX144+CX191+CX202+CX211+CX216+CX223+CX228+CX241+CX243+CX258+CX264+CX278+CX294+CX314+CX333+CX342+CX348+CX370+CX358+CX389</f>
        <v>4903</v>
      </c>
      <c r="CY391" s="204">
        <f>CY10+CY12+CY26+CY29+CY36+CY42+CY46+CY48+CY52+CY63+CY71+CY76+CY90+CY98+CY102+CY119+CY132+CY140+CY144+CY191+CY202+CY211+CY216+CY223+CY228+CY241+CY243+CY258+CY264+CY278+CY294+CY314+CY333+CY342+CY348+CY370+CY358+CY389</f>
        <v>195758450.08860001</v>
      </c>
      <c r="CZ391" s="204">
        <f>CZ10+CZ12+CZ26+CZ29+CZ36+CZ42+CZ46+CZ48+CZ52+CZ63+CZ71+CZ76+CZ90+CZ98+CZ102+CZ119+CZ132+CZ140+CZ144+CZ191+CZ202+CZ211+CZ216+CZ223+CZ228+CZ241+CZ243+CZ258+CZ264+CZ278+CZ294+CZ314+CZ333+CZ342+CZ348+CZ370+CZ358+CZ389</f>
        <v>2600</v>
      </c>
      <c r="DA391" s="204">
        <f t="shared" si="2094"/>
        <v>87521106.959999993</v>
      </c>
      <c r="DB391" s="204">
        <f t="shared" si="2094"/>
        <v>85</v>
      </c>
      <c r="DC391" s="207">
        <f t="shared" si="2094"/>
        <v>3221068.2</v>
      </c>
      <c r="DD391" s="202">
        <f>DD10+DD12+DD26+DD29+DD36+DD42+DD46+DD48+DD52+DD63+DD71+DD76+DD90+DD98+DD102+DD119+DD132+DD140+DD144+DD191+DD202+DD211+DD216+DD223+DD228+DD241+DD243+DD258+DD264+DD278+DD294+DD314+DD333+DD342+DD348+DD370+DD358+DD389</f>
        <v>1369</v>
      </c>
      <c r="DE391" s="202">
        <f t="shared" si="2094"/>
        <v>60078490.751999997</v>
      </c>
      <c r="DF391" s="206">
        <f t="shared" si="2094"/>
        <v>370</v>
      </c>
      <c r="DG391" s="204">
        <f t="shared" si="2094"/>
        <v>14315238.84</v>
      </c>
      <c r="DH391" s="204">
        <f t="shared" si="2094"/>
        <v>2930</v>
      </c>
      <c r="DI391" s="204">
        <f t="shared" si="2094"/>
        <v>103389593.55311999</v>
      </c>
      <c r="DJ391" s="204">
        <f t="shared" si="2094"/>
        <v>750</v>
      </c>
      <c r="DK391" s="204">
        <f t="shared" si="2094"/>
        <v>33370037.552000001</v>
      </c>
      <c r="DL391" s="204">
        <f t="shared" si="2094"/>
        <v>1610</v>
      </c>
      <c r="DM391" s="208">
        <f t="shared" si="2094"/>
        <v>90189750.673999995</v>
      </c>
      <c r="DN391" s="205">
        <f t="shared" si="2094"/>
        <v>221169</v>
      </c>
      <c r="DO391" s="209">
        <f t="shared" si="2094"/>
        <v>9530355491.2585716</v>
      </c>
    </row>
    <row r="393" spans="1:119" x14ac:dyDescent="0.25">
      <c r="N393" s="143"/>
      <c r="O393" s="143"/>
      <c r="P393" s="143"/>
      <c r="Q393" s="143"/>
      <c r="R393" s="143"/>
      <c r="S393" s="143"/>
      <c r="T393" s="143"/>
      <c r="U393" s="143"/>
      <c r="V393" s="143"/>
      <c r="W393" s="143"/>
      <c r="X393" s="143"/>
      <c r="Y393" s="143"/>
      <c r="Z393" s="143"/>
      <c r="AA393" s="143"/>
      <c r="AB393" s="143"/>
      <c r="AC393" s="143"/>
      <c r="AD393" s="143"/>
      <c r="AE393" s="143"/>
      <c r="AF393" s="143"/>
      <c r="AG393" s="143"/>
      <c r="AH393" s="143"/>
      <c r="AI393" s="143"/>
      <c r="AJ393" s="143"/>
      <c r="AK393" s="143"/>
      <c r="AL393" s="143"/>
      <c r="AM393" s="143"/>
      <c r="AN393" s="143"/>
      <c r="AO393" s="143"/>
      <c r="AP393" s="143"/>
      <c r="AQ393" s="143"/>
      <c r="AR393" s="143"/>
      <c r="AS393" s="143"/>
      <c r="AT393" s="143"/>
      <c r="AU393" s="143"/>
      <c r="AV393" s="143"/>
      <c r="AW393" s="143"/>
      <c r="AX393" s="143"/>
      <c r="AY393" s="143"/>
      <c r="AZ393" s="143"/>
      <c r="BA393" s="143"/>
      <c r="BB393" s="143"/>
      <c r="BC393" s="143"/>
      <c r="BD393" s="143"/>
      <c r="BE393" s="143"/>
      <c r="BF393" s="143"/>
      <c r="BG393" s="143"/>
      <c r="BH393" s="143"/>
      <c r="BI393" s="143"/>
      <c r="BJ393" s="143"/>
      <c r="BK393" s="143"/>
      <c r="BL393" s="143"/>
      <c r="BM393" s="143"/>
      <c r="BN393" s="143"/>
      <c r="BO393" s="143"/>
      <c r="BP393" s="143"/>
      <c r="BQ393" s="143"/>
      <c r="BR393" s="143"/>
      <c r="BS393" s="143"/>
      <c r="BT393" s="143"/>
      <c r="BU393" s="143"/>
      <c r="BV393" s="143"/>
      <c r="BW393" s="143"/>
      <c r="BX393" s="143"/>
      <c r="BY393" s="143"/>
      <c r="BZ393" s="143"/>
      <c r="CA393" s="143"/>
      <c r="CB393" s="143"/>
      <c r="CC393" s="143"/>
      <c r="CD393" s="143"/>
      <c r="CE393" s="143"/>
      <c r="CF393" s="143"/>
      <c r="CG393" s="143"/>
      <c r="CH393" s="143"/>
      <c r="CI393" s="143"/>
      <c r="CJ393" s="143"/>
      <c r="CK393" s="143"/>
      <c r="CL393" s="143"/>
      <c r="CM393" s="143"/>
      <c r="CN393" s="143"/>
      <c r="CO393" s="143"/>
      <c r="CP393" s="143"/>
      <c r="CQ393" s="143"/>
      <c r="CR393" s="143"/>
      <c r="CS393" s="143"/>
      <c r="CT393" s="143"/>
      <c r="CU393" s="143"/>
      <c r="CV393" s="143"/>
      <c r="CW393" s="143"/>
      <c r="CX393" s="143"/>
      <c r="CY393" s="143"/>
      <c r="CZ393" s="143"/>
      <c r="DA393" s="143"/>
      <c r="DB393" s="143"/>
      <c r="DC393" s="143"/>
      <c r="DD393" s="143"/>
      <c r="DE393" s="143"/>
      <c r="DF393" s="143"/>
      <c r="DG393" s="143"/>
      <c r="DH393" s="143"/>
      <c r="DI393" s="143"/>
      <c r="DJ393" s="143"/>
      <c r="DK393" s="143"/>
      <c r="DL393" s="143"/>
      <c r="DM393" s="143"/>
      <c r="DN393" s="143"/>
      <c r="DO393" s="143"/>
    </row>
  </sheetData>
  <autoFilter ref="A10:DO391"/>
  <mergeCells count="176">
    <mergeCell ref="A3:M3"/>
    <mergeCell ref="DD1:DE1"/>
    <mergeCell ref="DD2:DE2"/>
    <mergeCell ref="BN6:BO6"/>
    <mergeCell ref="BP6:BQ6"/>
    <mergeCell ref="BR6:BS6"/>
    <mergeCell ref="BT6:BU6"/>
    <mergeCell ref="BV6:BW6"/>
    <mergeCell ref="BX6:BY6"/>
    <mergeCell ref="BB6:BC6"/>
    <mergeCell ref="BD6:BE6"/>
    <mergeCell ref="BF6:BG6"/>
    <mergeCell ref="BH6:BI6"/>
    <mergeCell ref="BJ6:BK6"/>
    <mergeCell ref="BL6:BM6"/>
    <mergeCell ref="AP6:AQ6"/>
    <mergeCell ref="AR6:AS6"/>
    <mergeCell ref="DJ6:DK6"/>
    <mergeCell ref="DL6:DM6"/>
    <mergeCell ref="A391:B391"/>
    <mergeCell ref="CX6:CY6"/>
    <mergeCell ref="CZ6:DA6"/>
    <mergeCell ref="DB6:DC6"/>
    <mergeCell ref="DD6:DE6"/>
    <mergeCell ref="DF6:DG6"/>
    <mergeCell ref="DH6:DI6"/>
    <mergeCell ref="CL6:CM6"/>
    <mergeCell ref="CN6:CO6"/>
    <mergeCell ref="CP6:CQ6"/>
    <mergeCell ref="CR6:CS6"/>
    <mergeCell ref="CT6:CU6"/>
    <mergeCell ref="CV6:CW6"/>
    <mergeCell ref="BZ6:CA6"/>
    <mergeCell ref="CB6:CC6"/>
    <mergeCell ref="CD6:CE6"/>
    <mergeCell ref="CF6:CG6"/>
    <mergeCell ref="CH6:CI6"/>
    <mergeCell ref="CJ6:CK6"/>
    <mergeCell ref="AT6:AU6"/>
    <mergeCell ref="AV6:AW6"/>
    <mergeCell ref="AX6:AY6"/>
    <mergeCell ref="AZ6:BA6"/>
    <mergeCell ref="AD6:AE6"/>
    <mergeCell ref="AF6:AG6"/>
    <mergeCell ref="AH6:AI6"/>
    <mergeCell ref="AJ6:AK6"/>
    <mergeCell ref="AL6:AM6"/>
    <mergeCell ref="AN6:AO6"/>
    <mergeCell ref="R6:S6"/>
    <mergeCell ref="T6:U6"/>
    <mergeCell ref="V6:W6"/>
    <mergeCell ref="X6:Y6"/>
    <mergeCell ref="Z6:AA6"/>
    <mergeCell ref="AB6:AC6"/>
    <mergeCell ref="DF5:DG5"/>
    <mergeCell ref="DH5:DI5"/>
    <mergeCell ref="DJ5:DK5"/>
    <mergeCell ref="CF5:CG5"/>
    <mergeCell ref="BJ5:BK5"/>
    <mergeCell ref="BL5:BM5"/>
    <mergeCell ref="BN5:BO5"/>
    <mergeCell ref="BP5:BQ5"/>
    <mergeCell ref="BR5:BS5"/>
    <mergeCell ref="BT5:BU5"/>
    <mergeCell ref="AX5:AY5"/>
    <mergeCell ref="AZ5:BA5"/>
    <mergeCell ref="BB5:BC5"/>
    <mergeCell ref="BD5:BE5"/>
    <mergeCell ref="BF5:BG5"/>
    <mergeCell ref="BH5:BI5"/>
    <mergeCell ref="AL5:AM5"/>
    <mergeCell ref="AN5:AO5"/>
    <mergeCell ref="DL5:DM5"/>
    <mergeCell ref="J6:J7"/>
    <mergeCell ref="K6:K7"/>
    <mergeCell ref="L6:L7"/>
    <mergeCell ref="M6:M7"/>
    <mergeCell ref="N6:O6"/>
    <mergeCell ref="P6:Q6"/>
    <mergeCell ref="CT5:CU5"/>
    <mergeCell ref="CV5:CW5"/>
    <mergeCell ref="CX5:CY5"/>
    <mergeCell ref="CZ5:DA5"/>
    <mergeCell ref="DB5:DC5"/>
    <mergeCell ref="DD5:DE5"/>
    <mergeCell ref="CH5:CI5"/>
    <mergeCell ref="CJ5:CK5"/>
    <mergeCell ref="CL5:CM5"/>
    <mergeCell ref="CN5:CO5"/>
    <mergeCell ref="CP5:CQ5"/>
    <mergeCell ref="CR5:CS5"/>
    <mergeCell ref="BV5:BW5"/>
    <mergeCell ref="BX5:BY5"/>
    <mergeCell ref="BZ5:CA5"/>
    <mergeCell ref="CB5:CC5"/>
    <mergeCell ref="CD5:CE5"/>
    <mergeCell ref="AP5:AQ5"/>
    <mergeCell ref="AR5:AS5"/>
    <mergeCell ref="AT5:AU5"/>
    <mergeCell ref="AV5:AW5"/>
    <mergeCell ref="Z5:AA5"/>
    <mergeCell ref="AB5:AC5"/>
    <mergeCell ref="AD5:AE5"/>
    <mergeCell ref="AF5:AG5"/>
    <mergeCell ref="AH5:AI5"/>
    <mergeCell ref="AJ5:AK5"/>
    <mergeCell ref="DJ4:DK4"/>
    <mergeCell ref="DL4:DM4"/>
    <mergeCell ref="DN4:DO4"/>
    <mergeCell ref="J5:M5"/>
    <mergeCell ref="N5:O5"/>
    <mergeCell ref="P5:Q5"/>
    <mergeCell ref="R5:S5"/>
    <mergeCell ref="T5:U5"/>
    <mergeCell ref="V5:W5"/>
    <mergeCell ref="X5:Y5"/>
    <mergeCell ref="CX4:CY4"/>
    <mergeCell ref="CZ4:DA4"/>
    <mergeCell ref="DB4:DC4"/>
    <mergeCell ref="DD4:DE4"/>
    <mergeCell ref="DF4:DG4"/>
    <mergeCell ref="DH4:DI4"/>
    <mergeCell ref="CL4:CM4"/>
    <mergeCell ref="CN4:CO4"/>
    <mergeCell ref="CP4:CQ4"/>
    <mergeCell ref="CR4:CS4"/>
    <mergeCell ref="CT4:CU4"/>
    <mergeCell ref="CV4:CW4"/>
    <mergeCell ref="BZ4:CA4"/>
    <mergeCell ref="CB4:CC4"/>
    <mergeCell ref="CD4:CE4"/>
    <mergeCell ref="CF4:CG4"/>
    <mergeCell ref="CH4:CI4"/>
    <mergeCell ref="CJ4:CK4"/>
    <mergeCell ref="BN4:BO4"/>
    <mergeCell ref="BP4:BQ4"/>
    <mergeCell ref="BR4:BS4"/>
    <mergeCell ref="BT4:BU4"/>
    <mergeCell ref="BV4:BW4"/>
    <mergeCell ref="BX4:BY4"/>
    <mergeCell ref="BB4:BC4"/>
    <mergeCell ref="BD4:BE4"/>
    <mergeCell ref="BF4:BG4"/>
    <mergeCell ref="BH4:BI4"/>
    <mergeCell ref="BJ4:BK4"/>
    <mergeCell ref="BL4:BM4"/>
    <mergeCell ref="AP4:AQ4"/>
    <mergeCell ref="AR4:AS4"/>
    <mergeCell ref="AT4:AU4"/>
    <mergeCell ref="AV4:AW4"/>
    <mergeCell ref="AX4:AY4"/>
    <mergeCell ref="AZ4:BA4"/>
    <mergeCell ref="AD4:AE4"/>
    <mergeCell ref="AF4:AG4"/>
    <mergeCell ref="AH4:AI4"/>
    <mergeCell ref="AJ4:AK4"/>
    <mergeCell ref="AL4:AM4"/>
    <mergeCell ref="AN4:AO4"/>
    <mergeCell ref="R4:S4"/>
    <mergeCell ref="T4:U4"/>
    <mergeCell ref="V4:W4"/>
    <mergeCell ref="X4:Y4"/>
    <mergeCell ref="Z4:AA4"/>
    <mergeCell ref="AB4:AC4"/>
    <mergeCell ref="G4:G7"/>
    <mergeCell ref="H4:H7"/>
    <mergeCell ref="I4:I7"/>
    <mergeCell ref="J4:M4"/>
    <mergeCell ref="N4:O4"/>
    <mergeCell ref="P4:Q4"/>
    <mergeCell ref="A4:A7"/>
    <mergeCell ref="B4:B7"/>
    <mergeCell ref="C4:C7"/>
    <mergeCell ref="D4:D7"/>
    <mergeCell ref="E4:E7"/>
    <mergeCell ref="F4:F7"/>
  </mergeCells>
  <pageMargins left="0" right="0" top="0" bottom="0" header="0.11811023622047245" footer="0.11811023622047245"/>
  <pageSetup paperSize="9" scale="50" orientation="landscape" r:id="rId1"/>
  <headerFooter differentFirst="1">
    <oddHeader>&amp;C&amp;P&amp;R&amp;F&amp;A]</oddHeader>
  </headerFooter>
  <rowBreaks count="1" manualBreakCount="1">
    <brk id="380" max="10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КС</vt:lpstr>
      <vt:lpstr>КС!Заголовки_для_печати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Есепенко Ксения Павловна</dc:creator>
  <cp:lastModifiedBy>Солод Ольга Геннадьевна</cp:lastModifiedBy>
  <cp:lastPrinted>2018-12-26T07:56:04Z</cp:lastPrinted>
  <dcterms:created xsi:type="dcterms:W3CDTF">2018-12-25T04:34:45Z</dcterms:created>
  <dcterms:modified xsi:type="dcterms:W3CDTF">2018-12-28T01:14:39Z</dcterms:modified>
</cp:coreProperties>
</file>